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840" tabRatio="892"/>
  </bookViews>
  <sheets>
    <sheet name="раздел 1 и 2" sheetId="1" r:id="rId1"/>
    <sheet name="раздел 3 доходы" sheetId="2" state="hidden" r:id="rId2"/>
    <sheet name="раздел 3 (211-213 бюджет)" sheetId="3" state="hidden" r:id="rId3"/>
    <sheet name="раздел 3 (211-213 педагоги)" sheetId="4" state="hidden" r:id="rId4"/>
    <sheet name="раздел 3 (211-213 АУП" sheetId="5" state="hidden" r:id="rId5"/>
    <sheet name="раздел 3 (командировки педагог)" sheetId="6" state="hidden" r:id="rId6"/>
    <sheet name="раздел 3 (командировки АУП)" sheetId="7" state="hidden" r:id="rId7"/>
    <sheet name="раздел 3 (266)" sheetId="8" state="hidden" r:id="rId8"/>
    <sheet name="раздел 3 (221-340)" sheetId="9" state="hidden" r:id="rId9"/>
    <sheet name="раздел 3 (221)" sheetId="10" state="hidden" r:id="rId10"/>
    <sheet name="раздел 3 (222)" sheetId="11" state="hidden" r:id="rId11"/>
    <sheet name="раздел 3 (223)" sheetId="12" state="hidden" r:id="rId12"/>
    <sheet name="224" sheetId="17" state="hidden" r:id="rId13"/>
    <sheet name="раздел 3 (225)" sheetId="13" state="hidden" r:id="rId14"/>
    <sheet name="раздел 3 (226)" sheetId="14" state="hidden" r:id="rId15"/>
    <sheet name="226 повышение квалификации" sheetId="19" state="hidden" r:id="rId16"/>
    <sheet name="227" sheetId="18" state="hidden" r:id="rId17"/>
    <sheet name="раздел 3 (290)" sheetId="15" state="hidden" r:id="rId18"/>
    <sheet name="раздел 3 (262)" sheetId="16" state="hidden" r:id="rId19"/>
  </sheets>
  <definedNames>
    <definedName name="TABLE" localSheetId="4">'раздел 3 (211-213 АУП'!#REF!</definedName>
    <definedName name="TABLE" localSheetId="2">'раздел 3 (211-213 бюджет)'!#REF!</definedName>
    <definedName name="TABLE" localSheetId="3">'раздел 3 (211-213 педагоги)'!#REF!</definedName>
    <definedName name="TABLE" localSheetId="9">'раздел 3 (221)'!#REF!</definedName>
    <definedName name="TABLE" localSheetId="8">'раздел 3 (221-340)'!#REF!</definedName>
    <definedName name="TABLE" localSheetId="10">'раздел 3 (222)'!#REF!</definedName>
    <definedName name="TABLE" localSheetId="11">'раздел 3 (223)'!#REF!</definedName>
    <definedName name="TABLE" localSheetId="7">'раздел 3 (266)'!#REF!</definedName>
    <definedName name="TABLE" localSheetId="6">'раздел 3 (командировки АУП)'!#REF!</definedName>
    <definedName name="TABLE" localSheetId="5">'раздел 3 (командировки педагог)'!#REF!</definedName>
    <definedName name="TABLE" localSheetId="1">'раздел 3 доходы'!#REF!</definedName>
    <definedName name="TABLE_2" localSheetId="4">'раздел 3 (211-213 АУП'!#REF!</definedName>
    <definedName name="TABLE_2" localSheetId="2">'раздел 3 (211-213 бюджет)'!#REF!</definedName>
    <definedName name="TABLE_2" localSheetId="3">'раздел 3 (211-213 педагоги)'!#REF!</definedName>
    <definedName name="TABLE_2" localSheetId="9">'раздел 3 (221)'!#REF!</definedName>
    <definedName name="TABLE_2" localSheetId="8">'раздел 3 (221-340)'!#REF!</definedName>
    <definedName name="TABLE_2" localSheetId="10">'раздел 3 (222)'!#REF!</definedName>
    <definedName name="TABLE_2" localSheetId="11">'раздел 3 (223)'!#REF!</definedName>
    <definedName name="TABLE_2" localSheetId="7">'раздел 3 (266)'!#REF!</definedName>
    <definedName name="TABLE_2" localSheetId="6">'раздел 3 (командировки АУП)'!#REF!</definedName>
    <definedName name="TABLE_2" localSheetId="5">'раздел 3 (командировки педагог)'!#REF!</definedName>
    <definedName name="TABLE_2" localSheetId="1">'раздел 3 доходы'!#REF!</definedName>
    <definedName name="Z_05E486C0_6DBD_49B1_AF6A_BC8DF6FA107F_.wvu.PrintArea" localSheetId="0" hidden="1">'раздел 1 и 2'!$A$1:$P$211</definedName>
    <definedName name="Z_05E486C0_6DBD_49B1_AF6A_BC8DF6FA107F_.wvu.PrintArea" localSheetId="4" hidden="1">'раздел 3 (211-213 АУП'!$A$1:$L$100</definedName>
    <definedName name="Z_05E486C0_6DBD_49B1_AF6A_BC8DF6FA107F_.wvu.PrintArea" localSheetId="2" hidden="1">'раздел 3 (211-213 бюджет)'!$A$1:$M$100</definedName>
    <definedName name="Z_05E486C0_6DBD_49B1_AF6A_BC8DF6FA107F_.wvu.PrintArea" localSheetId="3" hidden="1">'раздел 3 (211-213 педагоги)'!$A$1:$L$100</definedName>
    <definedName name="Z_05E486C0_6DBD_49B1_AF6A_BC8DF6FA107F_.wvu.PrintArea" localSheetId="9" hidden="1">'раздел 3 (221)'!$A$1:$N$11</definedName>
    <definedName name="Z_05E486C0_6DBD_49B1_AF6A_BC8DF6FA107F_.wvu.PrintArea" localSheetId="8" hidden="1">'раздел 3 (221-340)'!$A$1:$E$29</definedName>
    <definedName name="Z_05E486C0_6DBD_49B1_AF6A_BC8DF6FA107F_.wvu.PrintArea" localSheetId="10" hidden="1">'раздел 3 (222)'!$A$1:$K$12</definedName>
    <definedName name="Z_05E486C0_6DBD_49B1_AF6A_BC8DF6FA107F_.wvu.PrintArea" localSheetId="11" hidden="1">'раздел 3 (223)'!$A$1:$K$17</definedName>
    <definedName name="Z_05E486C0_6DBD_49B1_AF6A_BC8DF6FA107F_.wvu.PrintArea" localSheetId="13" hidden="1">'раздел 3 (225)'!$A$1:$K$19</definedName>
    <definedName name="Z_05E486C0_6DBD_49B1_AF6A_BC8DF6FA107F_.wvu.PrintArea" localSheetId="14" hidden="1">'раздел 3 (226)'!$A$1:$K$30</definedName>
    <definedName name="Z_05E486C0_6DBD_49B1_AF6A_BC8DF6FA107F_.wvu.PrintArea" localSheetId="7" hidden="1">'раздел 3 (266)'!$A$1:$O$23</definedName>
    <definedName name="Z_05E486C0_6DBD_49B1_AF6A_BC8DF6FA107F_.wvu.PrintArea" localSheetId="17" hidden="1">'раздел 3 (290)'!$A$1:$K$18</definedName>
    <definedName name="Z_05E486C0_6DBD_49B1_AF6A_BC8DF6FA107F_.wvu.PrintArea" localSheetId="6" hidden="1">'раздел 3 (командировки АУП)'!$A$1:$N$12</definedName>
    <definedName name="Z_05E486C0_6DBD_49B1_AF6A_BC8DF6FA107F_.wvu.PrintArea" localSheetId="5" hidden="1">'раздел 3 (командировки педагог)'!$A$1:$N$12</definedName>
    <definedName name="Z_05E486C0_6DBD_49B1_AF6A_BC8DF6FA107F_.wvu.PrintArea" localSheetId="1" hidden="1">'раздел 3 доходы'!$A$1:$K$154</definedName>
    <definedName name="Z_05E486C0_6DBD_49B1_AF6A_BC8DF6FA107F_.wvu.PrintTitles" localSheetId="1" hidden="1">'раздел 3 доходы'!$6:$6</definedName>
    <definedName name="Z_05E486C0_6DBD_49B1_AF6A_BC8DF6FA107F_.wvu.Rows" localSheetId="0" hidden="1">'раздел 1 и 2'!$136:$150,'раздел 1 и 2'!$156:$170,'раздел 1 и 2'!$172:$180,'раздел 1 и 2'!$183:$183</definedName>
    <definedName name="Z_05E486C0_6DBD_49B1_AF6A_BC8DF6FA107F_.wvu.Rows" localSheetId="4" hidden="1">'раздел 3 (211-213 АУП'!$26:$26</definedName>
    <definedName name="Z_05E486C0_6DBD_49B1_AF6A_BC8DF6FA107F_.wvu.Rows" localSheetId="2" hidden="1">'раздел 3 (211-213 бюджет)'!$25:$26,'раздел 3 (211-213 бюджет)'!$37:$38,'раздел 3 (211-213 бюджет)'!$49:$50</definedName>
    <definedName name="Z_05E486C0_6DBD_49B1_AF6A_BC8DF6FA107F_.wvu.Rows" localSheetId="3" hidden="1">'раздел 3 (211-213 педагоги)'!$25:$26,'раздел 3 (211-213 педагоги)'!$37:$38,'раздел 3 (211-213 педагоги)'!$49:$50</definedName>
    <definedName name="Z_05E486C0_6DBD_49B1_AF6A_BC8DF6FA107F_.wvu.Rows" localSheetId="9" hidden="1">'раздел 3 (221)'!$9:$9</definedName>
    <definedName name="Z_05E486C0_6DBD_49B1_AF6A_BC8DF6FA107F_.wvu.Rows" localSheetId="17" hidden="1">'раздел 3 (290)'!$7:$8,'раздел 3 (290)'!$16:$17</definedName>
    <definedName name="Z_1560E1D9_2BAE_4CE5_89DB_061432386600_.wvu.PrintArea" localSheetId="0" hidden="1">'раздел 1 и 2'!$A$1:$P$211</definedName>
    <definedName name="Z_1560E1D9_2BAE_4CE5_89DB_061432386600_.wvu.PrintArea" localSheetId="4" hidden="1">'раздел 3 (211-213 АУП'!$A$1:$L$100</definedName>
    <definedName name="Z_1560E1D9_2BAE_4CE5_89DB_061432386600_.wvu.PrintArea" localSheetId="2" hidden="1">'раздел 3 (211-213 бюджет)'!$A$1:$M$100</definedName>
    <definedName name="Z_1560E1D9_2BAE_4CE5_89DB_061432386600_.wvu.PrintArea" localSheetId="3" hidden="1">'раздел 3 (211-213 педагоги)'!$A$1:$L$100</definedName>
    <definedName name="Z_1560E1D9_2BAE_4CE5_89DB_061432386600_.wvu.PrintArea" localSheetId="9" hidden="1">'раздел 3 (221)'!$A$1:$N$11</definedName>
    <definedName name="Z_1560E1D9_2BAE_4CE5_89DB_061432386600_.wvu.PrintArea" localSheetId="8" hidden="1">'раздел 3 (221-340)'!$A$1:$E$29</definedName>
    <definedName name="Z_1560E1D9_2BAE_4CE5_89DB_061432386600_.wvu.PrintArea" localSheetId="10" hidden="1">'раздел 3 (222)'!$A$1:$K$12</definedName>
    <definedName name="Z_1560E1D9_2BAE_4CE5_89DB_061432386600_.wvu.PrintArea" localSheetId="11" hidden="1">'раздел 3 (223)'!$A$1:$K$17</definedName>
    <definedName name="Z_1560E1D9_2BAE_4CE5_89DB_061432386600_.wvu.PrintArea" localSheetId="13" hidden="1">'раздел 3 (225)'!$A$1:$K$19</definedName>
    <definedName name="Z_1560E1D9_2BAE_4CE5_89DB_061432386600_.wvu.PrintArea" localSheetId="14" hidden="1">'раздел 3 (226)'!$A$1:$K$30</definedName>
    <definedName name="Z_1560E1D9_2BAE_4CE5_89DB_061432386600_.wvu.PrintArea" localSheetId="7" hidden="1">'раздел 3 (266)'!$A$1:$O$23</definedName>
    <definedName name="Z_1560E1D9_2BAE_4CE5_89DB_061432386600_.wvu.PrintArea" localSheetId="17" hidden="1">'раздел 3 (290)'!$A$1:$K$18</definedName>
    <definedName name="Z_1560E1D9_2BAE_4CE5_89DB_061432386600_.wvu.PrintArea" localSheetId="6" hidden="1">'раздел 3 (командировки АУП)'!$A$1:$N$12</definedName>
    <definedName name="Z_1560E1D9_2BAE_4CE5_89DB_061432386600_.wvu.PrintArea" localSheetId="5" hidden="1">'раздел 3 (командировки педагог)'!$A$1:$N$12</definedName>
    <definedName name="Z_1560E1D9_2BAE_4CE5_89DB_061432386600_.wvu.PrintArea" localSheetId="1" hidden="1">'раздел 3 доходы'!$A$1:$K$154</definedName>
    <definedName name="Z_1560E1D9_2BAE_4CE5_89DB_061432386600_.wvu.PrintTitles" localSheetId="1" hidden="1">'раздел 3 доходы'!$6:$6</definedName>
    <definedName name="Z_1560E1D9_2BAE_4CE5_89DB_061432386600_.wvu.Rows" localSheetId="0" hidden="1">'раздел 1 и 2'!$136:$150,'раздел 1 и 2'!$156:$170,'раздел 1 и 2'!$172:$180,'раздел 1 и 2'!$183:$183</definedName>
    <definedName name="Z_1560E1D9_2BAE_4CE5_89DB_061432386600_.wvu.Rows" localSheetId="4" hidden="1">'раздел 3 (211-213 АУП'!$26:$26</definedName>
    <definedName name="Z_1560E1D9_2BAE_4CE5_89DB_061432386600_.wvu.Rows" localSheetId="2" hidden="1">'раздел 3 (211-213 бюджет)'!$25:$26,'раздел 3 (211-213 бюджет)'!$37:$38,'раздел 3 (211-213 бюджет)'!$49:$50</definedName>
    <definedName name="Z_1560E1D9_2BAE_4CE5_89DB_061432386600_.wvu.Rows" localSheetId="3" hidden="1">'раздел 3 (211-213 педагоги)'!$25:$26,'раздел 3 (211-213 педагоги)'!$37:$38,'раздел 3 (211-213 педагоги)'!$49:$50</definedName>
    <definedName name="Z_1560E1D9_2BAE_4CE5_89DB_061432386600_.wvu.Rows" localSheetId="9" hidden="1">'раздел 3 (221)'!$9:$9</definedName>
    <definedName name="Z_1560E1D9_2BAE_4CE5_89DB_061432386600_.wvu.Rows" localSheetId="17" hidden="1">'раздел 3 (290)'!$7:$8,'раздел 3 (290)'!$16:$17</definedName>
    <definedName name="Z_755BC0FA_3D59_4326_BE9D_CB4913DF1A07_.wvu.PrintArea" localSheetId="4" hidden="1">'раздел 3 (211-213 АУП'!$A$1:$L$89</definedName>
    <definedName name="Z_755BC0FA_3D59_4326_BE9D_CB4913DF1A07_.wvu.PrintArea" localSheetId="2" hidden="1">'раздел 3 (211-213 бюджет)'!$A$1:$M$89</definedName>
    <definedName name="Z_755BC0FA_3D59_4326_BE9D_CB4913DF1A07_.wvu.PrintArea" localSheetId="3" hidden="1">'раздел 3 (211-213 педагоги)'!$A$1:$L$100</definedName>
    <definedName name="Z_755BC0FA_3D59_4326_BE9D_CB4913DF1A07_.wvu.PrintArea" localSheetId="9" hidden="1">'раздел 3 (221)'!$A$1:$N$11</definedName>
    <definedName name="Z_755BC0FA_3D59_4326_BE9D_CB4913DF1A07_.wvu.PrintArea" localSheetId="8" hidden="1">'раздел 3 (221-340)'!$A$1:$E$29</definedName>
    <definedName name="Z_755BC0FA_3D59_4326_BE9D_CB4913DF1A07_.wvu.PrintArea" localSheetId="10" hidden="1">'раздел 3 (222)'!$A$1:$K$12</definedName>
    <definedName name="Z_755BC0FA_3D59_4326_BE9D_CB4913DF1A07_.wvu.PrintArea" localSheetId="11" hidden="1">'раздел 3 (223)'!$A$1:$K$15</definedName>
    <definedName name="Z_755BC0FA_3D59_4326_BE9D_CB4913DF1A07_.wvu.PrintArea" localSheetId="13" hidden="1">'раздел 3 (225)'!$A$1:$K$19</definedName>
    <definedName name="Z_755BC0FA_3D59_4326_BE9D_CB4913DF1A07_.wvu.PrintArea" localSheetId="14" hidden="1">'раздел 3 (226)'!$A$1:$K$30</definedName>
    <definedName name="Z_755BC0FA_3D59_4326_BE9D_CB4913DF1A07_.wvu.PrintArea" localSheetId="7" hidden="1">'раздел 3 (266)'!$A$1:$O$23</definedName>
    <definedName name="Z_755BC0FA_3D59_4326_BE9D_CB4913DF1A07_.wvu.PrintArea" localSheetId="17" hidden="1">'раздел 3 (290)'!$A$1:$K$18</definedName>
    <definedName name="Z_755BC0FA_3D59_4326_BE9D_CB4913DF1A07_.wvu.PrintArea" localSheetId="6" hidden="1">'раздел 3 (командировки АУП)'!$A$1:$N$12</definedName>
    <definedName name="Z_755BC0FA_3D59_4326_BE9D_CB4913DF1A07_.wvu.PrintArea" localSheetId="5" hidden="1">'раздел 3 (командировки педагог)'!$A$1:$N$12</definedName>
    <definedName name="Z_755BC0FA_3D59_4326_BE9D_CB4913DF1A07_.wvu.PrintArea" localSheetId="1" hidden="1">'раздел 3 доходы'!$A$1:$K$154</definedName>
    <definedName name="Z_755BC0FA_3D59_4326_BE9D_CB4913DF1A07_.wvu.PrintTitles" localSheetId="1" hidden="1">'раздел 3 доходы'!$6:$6</definedName>
    <definedName name="Z_755BC0FA_3D59_4326_BE9D_CB4913DF1A07_.wvu.Rows" localSheetId="2" hidden="1">'раздел 3 (211-213 бюджет)'!$25:$26,'раздел 3 (211-213 бюджет)'!$37:$38,'раздел 3 (211-213 бюджет)'!$49:$50</definedName>
    <definedName name="Z_755BC0FA_3D59_4326_BE9D_CB4913DF1A07_.wvu.Rows" localSheetId="3" hidden="1">'раздел 3 (211-213 педагоги)'!$25:$26,'раздел 3 (211-213 педагоги)'!$37:$38,'раздел 3 (211-213 педагоги)'!$49:$50</definedName>
    <definedName name="Z_755BC0FA_3D59_4326_BE9D_CB4913DF1A07_.wvu.Rows" localSheetId="9" hidden="1">'раздел 3 (221)'!$9:$9</definedName>
    <definedName name="Z_755BC0FA_3D59_4326_BE9D_CB4913DF1A07_.wvu.Rows" localSheetId="11" hidden="1">'раздел 3 (223)'!$12:$13</definedName>
    <definedName name="Z_755BC0FA_3D59_4326_BE9D_CB4913DF1A07_.wvu.Rows" localSheetId="17" hidden="1">'раздел 3 (290)'!$7:$8,'раздел 3 (290)'!$16:$17</definedName>
    <definedName name="Z_9215DBDB_5B1F_444D_9183_45C58638504E_.wvu.PrintArea" localSheetId="4" hidden="1">'раздел 3 (211-213 АУП'!$A$1:$L$89</definedName>
    <definedName name="Z_9215DBDB_5B1F_444D_9183_45C58638504E_.wvu.PrintArea" localSheetId="2" hidden="1">'раздел 3 (211-213 бюджет)'!$A$1:$M$89</definedName>
    <definedName name="Z_9215DBDB_5B1F_444D_9183_45C58638504E_.wvu.PrintArea" localSheetId="3" hidden="1">'раздел 3 (211-213 педагоги)'!$A$1:$L$100</definedName>
    <definedName name="Z_9215DBDB_5B1F_444D_9183_45C58638504E_.wvu.PrintArea" localSheetId="9" hidden="1">'раздел 3 (221)'!$A$1:$N$11</definedName>
    <definedName name="Z_9215DBDB_5B1F_444D_9183_45C58638504E_.wvu.PrintArea" localSheetId="8" hidden="1">'раздел 3 (221-340)'!$A$1:$E$29</definedName>
    <definedName name="Z_9215DBDB_5B1F_444D_9183_45C58638504E_.wvu.PrintArea" localSheetId="10" hidden="1">'раздел 3 (222)'!$A$1:$K$12</definedName>
    <definedName name="Z_9215DBDB_5B1F_444D_9183_45C58638504E_.wvu.PrintArea" localSheetId="11" hidden="1">'раздел 3 (223)'!$A$1:$K$15</definedName>
    <definedName name="Z_9215DBDB_5B1F_444D_9183_45C58638504E_.wvu.PrintArea" localSheetId="13" hidden="1">'раздел 3 (225)'!$A$1:$K$19</definedName>
    <definedName name="Z_9215DBDB_5B1F_444D_9183_45C58638504E_.wvu.PrintArea" localSheetId="14" hidden="1">'раздел 3 (226)'!$A$1:$K$30</definedName>
    <definedName name="Z_9215DBDB_5B1F_444D_9183_45C58638504E_.wvu.PrintArea" localSheetId="7" hidden="1">'раздел 3 (266)'!$A$1:$O$23</definedName>
    <definedName name="Z_9215DBDB_5B1F_444D_9183_45C58638504E_.wvu.PrintArea" localSheetId="17" hidden="1">'раздел 3 (290)'!$A$1:$K$18</definedName>
    <definedName name="Z_9215DBDB_5B1F_444D_9183_45C58638504E_.wvu.PrintArea" localSheetId="6" hidden="1">'раздел 3 (командировки АУП)'!$A$1:$N$12</definedName>
    <definedName name="Z_9215DBDB_5B1F_444D_9183_45C58638504E_.wvu.PrintArea" localSheetId="5" hidden="1">'раздел 3 (командировки педагог)'!$A$1:$N$12</definedName>
    <definedName name="Z_9215DBDB_5B1F_444D_9183_45C58638504E_.wvu.PrintArea" localSheetId="1" hidden="1">'раздел 3 доходы'!$A$1:$K$154</definedName>
    <definedName name="Z_9215DBDB_5B1F_444D_9183_45C58638504E_.wvu.PrintTitles" localSheetId="1" hidden="1">'раздел 3 доходы'!$6:$6</definedName>
    <definedName name="Z_9215DBDB_5B1F_444D_9183_45C58638504E_.wvu.Rows" localSheetId="2" hidden="1">'раздел 3 (211-213 бюджет)'!$25:$26,'раздел 3 (211-213 бюджет)'!$37:$38,'раздел 3 (211-213 бюджет)'!$49:$50</definedName>
    <definedName name="Z_9215DBDB_5B1F_444D_9183_45C58638504E_.wvu.Rows" localSheetId="3" hidden="1">'раздел 3 (211-213 педагоги)'!$25:$26,'раздел 3 (211-213 педагоги)'!$37:$38,'раздел 3 (211-213 педагоги)'!$49:$50</definedName>
    <definedName name="Z_9215DBDB_5B1F_444D_9183_45C58638504E_.wvu.Rows" localSheetId="9" hidden="1">'раздел 3 (221)'!$9:$9</definedName>
    <definedName name="Z_9215DBDB_5B1F_444D_9183_45C58638504E_.wvu.Rows" localSheetId="11" hidden="1">'раздел 3 (223)'!$12:$13</definedName>
    <definedName name="Z_9215DBDB_5B1F_444D_9183_45C58638504E_.wvu.Rows" localSheetId="17" hidden="1">'раздел 3 (290)'!$7:$8,'раздел 3 (290)'!$16:$17</definedName>
    <definedName name="Z_BE564483_1D34_4213_AFAA_88329D9103DE_.wvu.Cols" localSheetId="9" hidden="1">'раздел 3 (221)'!$Y:$Y</definedName>
    <definedName name="Z_BE564483_1D34_4213_AFAA_88329D9103DE_.wvu.PrintArea" localSheetId="4" hidden="1">'раздел 3 (211-213 АУП'!$A$1:$AH$89</definedName>
    <definedName name="Z_BE564483_1D34_4213_AFAA_88329D9103DE_.wvu.PrintArea" localSheetId="2" hidden="1">'раздел 3 (211-213 бюджет)'!$A$1:$M$89</definedName>
    <definedName name="Z_BE564483_1D34_4213_AFAA_88329D9103DE_.wvu.PrintArea" localSheetId="3" hidden="1">'раздел 3 (211-213 педагоги)'!$A$1:$AG$89</definedName>
    <definedName name="Z_BE564483_1D34_4213_AFAA_88329D9103DE_.wvu.PrintArea" localSheetId="9" hidden="1">'раздел 3 (221)'!$A$1:$AF$11</definedName>
    <definedName name="Z_BE564483_1D34_4213_AFAA_88329D9103DE_.wvu.PrintArea" localSheetId="8" hidden="1">'раздел 3 (221-340)'!$A$1:$E$29</definedName>
    <definedName name="Z_BE564483_1D34_4213_AFAA_88329D9103DE_.wvu.PrintArea" localSheetId="10" hidden="1">'раздел 3 (222)'!$A$1:$K$12</definedName>
    <definedName name="Z_BE564483_1D34_4213_AFAA_88329D9103DE_.wvu.PrintArea" localSheetId="11" hidden="1">'раздел 3 (223)'!$A$1:$K$15</definedName>
    <definedName name="Z_BE564483_1D34_4213_AFAA_88329D9103DE_.wvu.PrintArea" localSheetId="7" hidden="1">'раздел 3 (266)'!$A$1:$O$23</definedName>
    <definedName name="Z_BE564483_1D34_4213_AFAA_88329D9103DE_.wvu.PrintArea" localSheetId="6" hidden="1">'раздел 3 (командировки АУП)'!$A$1:$N$12</definedName>
    <definedName name="Z_BE564483_1D34_4213_AFAA_88329D9103DE_.wvu.PrintArea" localSheetId="5" hidden="1">'раздел 3 (командировки педагог)'!$A$1:$N$12</definedName>
    <definedName name="Z_BE564483_1D34_4213_AFAA_88329D9103DE_.wvu.PrintArea" localSheetId="1" hidden="1">'раздел 3 доходы'!$A$1:$Z$49</definedName>
    <definedName name="Z_BE564483_1D34_4213_AFAA_88329D9103DE_.wvu.PrintTitles" localSheetId="1" hidden="1">'раздел 3 доходы'!$6:$6</definedName>
    <definedName name="Z_C88A4605_0F8D_4713_9317_AF13632C8FA6_.wvu.PrintArea" localSheetId="1" hidden="1">'раздел 3 доходы'!$A$1:$K$154</definedName>
    <definedName name="Z_C88A4605_0F8D_4713_9317_AF13632C8FA6_.wvu.PrintTitles" localSheetId="1" hidden="1">'раздел 3 доходы'!$6:$6</definedName>
    <definedName name="_xlnm.Print_Titles" localSheetId="1">'раздел 3 доходы'!$6:$6</definedName>
    <definedName name="_xlnm.Print_Area" localSheetId="0">'раздел 1 и 2'!$A$1:$O$192</definedName>
    <definedName name="_xlnm.Print_Area" localSheetId="4">'раздел 3 (211-213 АУП'!$A$1:$L$100</definedName>
    <definedName name="_xlnm.Print_Area" localSheetId="2">'раздел 3 (211-213 бюджет)'!$A$1:$M$100</definedName>
    <definedName name="_xlnm.Print_Area" localSheetId="3">'раздел 3 (211-213 педагоги)'!$A$1:$L$100</definedName>
    <definedName name="_xlnm.Print_Area" localSheetId="9">'раздел 3 (221)'!$A$1:$N$10</definedName>
    <definedName name="_xlnm.Print_Area" localSheetId="8">'раздел 3 (221-340)'!$A$1:$E$29</definedName>
    <definedName name="_xlnm.Print_Area" localSheetId="10">'раздел 3 (222)'!$A$1:$K$12</definedName>
    <definedName name="_xlnm.Print_Area" localSheetId="11">'раздел 3 (223)'!$A$1:$K$17</definedName>
    <definedName name="_xlnm.Print_Area" localSheetId="13">'раздел 3 (225)'!$A$1:$K$19</definedName>
    <definedName name="_xlnm.Print_Area" localSheetId="14">'раздел 3 (226)'!$A$1:$K$30</definedName>
    <definedName name="_xlnm.Print_Area" localSheetId="7">'раздел 3 (266)'!$A$1:$O$23</definedName>
    <definedName name="_xlnm.Print_Area" localSheetId="17">'раздел 3 (290)'!$A$1:$K$18</definedName>
    <definedName name="_xlnm.Print_Area" localSheetId="6">'раздел 3 (командировки АУП)'!$A$1:$N$12</definedName>
    <definedName name="_xlnm.Print_Area" localSheetId="5">'раздел 3 (командировки педагог)'!$A$1:$N$12</definedName>
    <definedName name="_xlnm.Print_Area" localSheetId="1">'раздел 3 доходы'!$A$1:$K$154</definedName>
  </definedNames>
  <calcPr calcId="125725"/>
  <customWorkbookViews>
    <customWorkbookView name="Тарасенко Светлана Викторовна - Личное представление" guid="{05E486C0-6DBD-49B1-AF6A-BC8DF6FA107F}" mergeInterval="0" personalView="1" maximized="1" xWindow="-8" yWindow="-8" windowWidth="1936" windowHeight="1056" tabRatio="938" activeSheetId="5"/>
    <customWorkbookView name="Мусина Дарья Григорьевна - Личное представление" guid="{1560E1D9-2BAE-4CE5-89DB-061432386600}" mergeInterval="0" personalView="1" maximized="1" xWindow="-8" yWindow="-8" windowWidth="1936" windowHeight="1056" tabRatio="93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8"/>
  <c r="K16" s="1"/>
  <c r="C20" i="9" s="1"/>
  <c r="E67" i="2" l="1"/>
  <c r="D67"/>
  <c r="M122" i="1"/>
  <c r="P193"/>
  <c r="C67" i="2" l="1"/>
  <c r="I20" i="12"/>
  <c r="G13"/>
  <c r="H13" s="1"/>
  <c r="G12"/>
  <c r="H12" s="1"/>
  <c r="G11"/>
  <c r="H11" s="1"/>
  <c r="G10"/>
  <c r="H10" s="1"/>
  <c r="G9"/>
  <c r="H9" s="1"/>
  <c r="G8"/>
  <c r="H8" s="1"/>
  <c r="N122" i="1"/>
  <c r="F97" i="2" l="1"/>
  <c r="G97"/>
  <c r="H97"/>
  <c r="F98"/>
  <c r="G98"/>
  <c r="H98"/>
  <c r="F99"/>
  <c r="G99"/>
  <c r="H99"/>
  <c r="F100"/>
  <c r="G100"/>
  <c r="H100"/>
  <c r="F101"/>
  <c r="G101"/>
  <c r="H101"/>
  <c r="F102"/>
  <c r="G102"/>
  <c r="H102"/>
  <c r="G96"/>
  <c r="J95"/>
  <c r="K95"/>
  <c r="I95"/>
  <c r="F21" i="9" l="1"/>
  <c r="F20"/>
  <c r="L148" i="2"/>
  <c r="I113"/>
  <c r="L95"/>
  <c r="F25" i="9" l="1"/>
  <c r="L13" i="10"/>
  <c r="K31" i="1" l="1"/>
  <c r="O186"/>
  <c r="R26" l="1"/>
  <c r="Q26"/>
  <c r="P26"/>
  <c r="H51" l="1"/>
  <c r="H87" i="5" l="1"/>
  <c r="G87"/>
  <c r="H87" i="4"/>
  <c r="G87"/>
  <c r="H87" i="3"/>
  <c r="G87"/>
  <c r="R69" i="1"/>
  <c r="Q69"/>
  <c r="H75" i="3" l="1"/>
  <c r="H80"/>
  <c r="H82"/>
  <c r="H75" i="4"/>
  <c r="H80"/>
  <c r="H82"/>
  <c r="H75" i="5"/>
  <c r="H80"/>
  <c r="H82"/>
  <c r="G75" i="3"/>
  <c r="G80"/>
  <c r="G82"/>
  <c r="G75" i="4"/>
  <c r="G80"/>
  <c r="G82"/>
  <c r="G75" i="5"/>
  <c r="G80"/>
  <c r="G82"/>
  <c r="M10" i="1" l="1"/>
  <c r="G58" l="1"/>
  <c r="M121" l="1"/>
  <c r="G63" l="1"/>
  <c r="I63" s="1"/>
  <c r="C48" i="3" l="1"/>
  <c r="K13" i="12" l="1"/>
  <c r="K12"/>
  <c r="K11"/>
  <c r="K9"/>
  <c r="K8"/>
  <c r="D13"/>
  <c r="C13"/>
  <c r="C12"/>
  <c r="C11"/>
  <c r="C9"/>
  <c r="D9"/>
  <c r="E13" l="1"/>
  <c r="E12"/>
  <c r="D10"/>
  <c r="E10"/>
  <c r="E14"/>
  <c r="E11"/>
  <c r="D12"/>
  <c r="E9"/>
  <c r="E8"/>
  <c r="D8"/>
  <c r="D11"/>
  <c r="D14"/>
  <c r="J21" i="14" l="1"/>
  <c r="K21"/>
  <c r="F19"/>
  <c r="D146" i="2"/>
  <c r="K63" i="1"/>
  <c r="O151" l="1"/>
  <c r="N151"/>
  <c r="M151"/>
  <c r="O131"/>
  <c r="N131"/>
  <c r="O121"/>
  <c r="N121"/>
  <c r="N130" l="1"/>
  <c r="S60" s="1"/>
  <c r="O130"/>
  <c r="U60" s="1"/>
  <c r="G49" i="5"/>
  <c r="F49"/>
  <c r="F48"/>
  <c r="E49"/>
  <c r="E48"/>
  <c r="C49"/>
  <c r="C48"/>
  <c r="F48" i="4"/>
  <c r="E48"/>
  <c r="C48"/>
  <c r="F48" i="3"/>
  <c r="E48"/>
  <c r="E127" i="2" l="1"/>
  <c r="E134" s="1"/>
  <c r="D127"/>
  <c r="D134" s="1"/>
  <c r="J94" l="1"/>
  <c r="J113"/>
  <c r="D113" s="1"/>
  <c r="D94" l="1"/>
  <c r="J104"/>
  <c r="J17" i="12"/>
  <c r="D15" i="9" s="1"/>
  <c r="K17" i="12"/>
  <c r="E15" i="9" s="1"/>
  <c r="L106" i="1" l="1"/>
  <c r="J106"/>
  <c r="H106"/>
  <c r="L91"/>
  <c r="L88" s="1"/>
  <c r="O181" s="1"/>
  <c r="O182" s="1"/>
  <c r="K91"/>
  <c r="K88" s="1"/>
  <c r="J91"/>
  <c r="J88" s="1"/>
  <c r="N181" s="1"/>
  <c r="N182" s="1"/>
  <c r="I91"/>
  <c r="K86"/>
  <c r="L86"/>
  <c r="J86"/>
  <c r="I86"/>
  <c r="H86"/>
  <c r="L75"/>
  <c r="J75"/>
  <c r="L70"/>
  <c r="J70"/>
  <c r="I70"/>
  <c r="L69"/>
  <c r="J69"/>
  <c r="L66"/>
  <c r="L61" s="1"/>
  <c r="J66"/>
  <c r="J61" s="1"/>
  <c r="I66"/>
  <c r="I61" s="1"/>
  <c r="I65"/>
  <c r="K65" s="1"/>
  <c r="L57"/>
  <c r="L55" s="1"/>
  <c r="K55"/>
  <c r="J55"/>
  <c r="I55"/>
  <c r="G55"/>
  <c r="L51"/>
  <c r="K51"/>
  <c r="J51"/>
  <c r="I51"/>
  <c r="G51"/>
  <c r="L50"/>
  <c r="L49"/>
  <c r="K46"/>
  <c r="L46"/>
  <c r="J46"/>
  <c r="K94" i="2"/>
  <c r="K113"/>
  <c r="E113" s="1"/>
  <c r="J38" i="1"/>
  <c r="L34"/>
  <c r="J34"/>
  <c r="E94" i="2" l="1"/>
  <c r="K104"/>
  <c r="O118" i="1"/>
  <c r="K75"/>
  <c r="K66"/>
  <c r="K61" s="1"/>
  <c r="J33"/>
  <c r="S1" s="1"/>
  <c r="I88"/>
  <c r="N118" s="1"/>
  <c r="I46"/>
  <c r="I69"/>
  <c r="K70"/>
  <c r="K69"/>
  <c r="J60"/>
  <c r="S2" s="1"/>
  <c r="L38"/>
  <c r="L33" s="1"/>
  <c r="U1" s="1"/>
  <c r="L60"/>
  <c r="U2" s="1"/>
  <c r="I75"/>
  <c r="O128" l="1"/>
  <c r="O127" s="1"/>
  <c r="O126" s="1"/>
  <c r="O185" s="1"/>
  <c r="O193" s="1"/>
  <c r="U3"/>
  <c r="S3"/>
  <c r="O188"/>
  <c r="N128"/>
  <c r="N127" s="1"/>
  <c r="N126" s="1"/>
  <c r="N185" s="1"/>
  <c r="N187" s="1"/>
  <c r="K60"/>
  <c r="T2" s="1"/>
  <c r="I60"/>
  <c r="N193" l="1"/>
  <c r="I39"/>
  <c r="Q66" s="1"/>
  <c r="R2"/>
  <c r="K39"/>
  <c r="K38" s="1"/>
  <c r="K49" i="5"/>
  <c r="I49"/>
  <c r="K33" i="1" l="1"/>
  <c r="U59" s="1"/>
  <c r="R66"/>
  <c r="I38"/>
  <c r="I33" s="1"/>
  <c r="R27" s="1"/>
  <c r="D49" i="5"/>
  <c r="K37"/>
  <c r="I37"/>
  <c r="Q28" i="1" l="1"/>
  <c r="R28"/>
  <c r="S59"/>
  <c r="R1"/>
  <c r="R3" s="1"/>
  <c r="T1"/>
  <c r="T3" s="1"/>
  <c r="D37" i="5"/>
  <c r="H96" i="2" l="1"/>
  <c r="F96"/>
  <c r="I33" l="1"/>
  <c r="K9" i="15" l="1"/>
  <c r="J8" i="10"/>
  <c r="D16" i="13"/>
  <c r="E14"/>
  <c r="D12"/>
  <c r="E10"/>
  <c r="D8"/>
  <c r="C10" i="8"/>
  <c r="K9" i="16"/>
  <c r="J9"/>
  <c r="I9"/>
  <c r="K30" i="14"/>
  <c r="J30"/>
  <c r="I30"/>
  <c r="G19"/>
  <c r="F18"/>
  <c r="H18" s="1"/>
  <c r="H13"/>
  <c r="G13"/>
  <c r="F13"/>
  <c r="K11" i="11"/>
  <c r="J11"/>
  <c r="I11"/>
  <c r="D27" i="9"/>
  <c r="E27" s="1"/>
  <c r="D26"/>
  <c r="E26" s="1"/>
  <c r="K22" i="8"/>
  <c r="J22"/>
  <c r="I22"/>
  <c r="N11"/>
  <c r="M11"/>
  <c r="C9"/>
  <c r="N11" i="7"/>
  <c r="M11"/>
  <c r="L11"/>
  <c r="N11" i="6"/>
  <c r="M11"/>
  <c r="L11"/>
  <c r="E66" i="5"/>
  <c r="D66"/>
  <c r="C66"/>
  <c r="F51"/>
  <c r="E51"/>
  <c r="K50"/>
  <c r="I50"/>
  <c r="F39"/>
  <c r="E39"/>
  <c r="K26"/>
  <c r="I26"/>
  <c r="F27"/>
  <c r="E14"/>
  <c r="D14"/>
  <c r="C14"/>
  <c r="E66" i="4"/>
  <c r="D66"/>
  <c r="C66"/>
  <c r="F51"/>
  <c r="E51"/>
  <c r="F39"/>
  <c r="E39"/>
  <c r="F27"/>
  <c r="E14"/>
  <c r="D14"/>
  <c r="C14"/>
  <c r="N87" i="3"/>
  <c r="N82"/>
  <c r="N80"/>
  <c r="N75"/>
  <c r="E66"/>
  <c r="D66"/>
  <c r="C66"/>
  <c r="F51"/>
  <c r="E51"/>
  <c r="F39"/>
  <c r="E39"/>
  <c r="F27"/>
  <c r="M14"/>
  <c r="L14"/>
  <c r="K14"/>
  <c r="K115" i="2"/>
  <c r="E54" s="1"/>
  <c r="J115"/>
  <c r="D54" s="1"/>
  <c r="E52"/>
  <c r="D52"/>
  <c r="C52"/>
  <c r="I35"/>
  <c r="G34"/>
  <c r="H34" s="1"/>
  <c r="D34"/>
  <c r="E34" s="1"/>
  <c r="G33"/>
  <c r="H33" s="1"/>
  <c r="D26" i="5" l="1"/>
  <c r="L26" s="1"/>
  <c r="G18" i="14"/>
  <c r="D14" i="13"/>
  <c r="D65" i="2"/>
  <c r="E65"/>
  <c r="E146"/>
  <c r="E152" s="1"/>
  <c r="D152"/>
  <c r="E6" i="13"/>
  <c r="D6"/>
  <c r="D10"/>
  <c r="K8" i="10"/>
  <c r="E16" i="13"/>
  <c r="E12"/>
  <c r="E8"/>
  <c r="E53" i="2"/>
  <c r="K30"/>
  <c r="K39" s="1"/>
  <c r="H12" s="1"/>
  <c r="H11" s="1"/>
  <c r="J30"/>
  <c r="J39" s="1"/>
  <c r="G12" s="1"/>
  <c r="G11" s="1"/>
  <c r="D53"/>
  <c r="E27" i="4"/>
  <c r="I25" i="5"/>
  <c r="E27"/>
  <c r="E27" i="3"/>
  <c r="K25" i="5"/>
  <c r="C27"/>
  <c r="D50"/>
  <c r="H19" i="14"/>
  <c r="J9" i="15"/>
  <c r="C14" i="1"/>
  <c r="D25" i="5" l="1"/>
  <c r="E19" i="9"/>
  <c r="E20" s="1"/>
  <c r="D24"/>
  <c r="D17" i="13"/>
  <c r="E15"/>
  <c r="D15"/>
  <c r="E13"/>
  <c r="D13"/>
  <c r="E11"/>
  <c r="D11"/>
  <c r="J19"/>
  <c r="D17" i="9" s="1"/>
  <c r="D9" i="13"/>
  <c r="J18" i="15"/>
  <c r="D18" i="13"/>
  <c r="M10" i="10"/>
  <c r="D13" i="9" s="1"/>
  <c r="J7" i="10"/>
  <c r="J69" i="2"/>
  <c r="D51" s="1"/>
  <c r="D50" s="1"/>
  <c r="D57" s="1"/>
  <c r="D66"/>
  <c r="L50" i="5"/>
  <c r="K7" i="10" l="1"/>
  <c r="N10"/>
  <c r="E13" i="9" s="1"/>
  <c r="K18" i="15"/>
  <c r="E17" i="13"/>
  <c r="E24" i="9"/>
  <c r="D19"/>
  <c r="D20" s="1"/>
  <c r="E18" i="13"/>
  <c r="E9"/>
  <c r="K19"/>
  <c r="E17" i="9" s="1"/>
  <c r="K69" i="2"/>
  <c r="E51" s="1"/>
  <c r="E50" s="1"/>
  <c r="E57" s="1"/>
  <c r="E66"/>
  <c r="D11" i="9" l="1"/>
  <c r="D28" s="1"/>
  <c r="D30" s="1"/>
  <c r="E11"/>
  <c r="E28" s="1"/>
  <c r="E30" s="1"/>
  <c r="G23" i="2"/>
  <c r="H23"/>
  <c r="N10" l="1"/>
  <c r="N11" s="1"/>
  <c r="O10"/>
  <c r="O11" s="1"/>
  <c r="G88" i="4" l="1"/>
  <c r="G102" s="1"/>
  <c r="H88" l="1"/>
  <c r="H102" s="1"/>
  <c r="G88" i="3" l="1"/>
  <c r="H88" l="1"/>
  <c r="H102" s="1"/>
  <c r="G102"/>
  <c r="H88" i="5"/>
  <c r="H102" s="1"/>
  <c r="G88"/>
  <c r="G102" s="1"/>
  <c r="T39" i="1" l="1"/>
  <c r="H103" i="5"/>
  <c r="G103"/>
  <c r="S39" i="1"/>
  <c r="I9" i="15" l="1"/>
  <c r="H75" i="1"/>
  <c r="F20" i="14" l="1"/>
  <c r="F17"/>
  <c r="H70" i="1" l="1"/>
  <c r="H69"/>
  <c r="C8" i="8"/>
  <c r="L11"/>
  <c r="H17" i="14"/>
  <c r="G17"/>
  <c r="H20"/>
  <c r="G20"/>
  <c r="G70" i="1"/>
  <c r="G69"/>
  <c r="C12" i="13" l="1"/>
  <c r="C15"/>
  <c r="C11"/>
  <c r="C14"/>
  <c r="C8"/>
  <c r="C13"/>
  <c r="C16" l="1"/>
  <c r="C14" i="12"/>
  <c r="C10"/>
  <c r="I8" i="10"/>
  <c r="H66" i="1"/>
  <c r="H61" l="1"/>
  <c r="F82" i="4"/>
  <c r="F87"/>
  <c r="F75"/>
  <c r="F80"/>
  <c r="F82" i="5"/>
  <c r="F87"/>
  <c r="F80"/>
  <c r="F75"/>
  <c r="L10" i="10"/>
  <c r="I7"/>
  <c r="C13" i="9" l="1"/>
  <c r="F13" s="1"/>
  <c r="L12" i="10"/>
  <c r="F88" i="4"/>
  <c r="F102" s="1"/>
  <c r="G66" i="1"/>
  <c r="C24" i="9"/>
  <c r="F24" s="1"/>
  <c r="C17" i="13"/>
  <c r="C6"/>
  <c r="F82" i="3"/>
  <c r="F87"/>
  <c r="F80"/>
  <c r="F75"/>
  <c r="C8" i="12"/>
  <c r="I17"/>
  <c r="F88" i="5"/>
  <c r="F102" s="1"/>
  <c r="H55" i="1"/>
  <c r="F88" i="3" l="1"/>
  <c r="F102" s="1"/>
  <c r="C15" i="9"/>
  <c r="F15" s="1"/>
  <c r="I19" i="12"/>
  <c r="C18" i="13"/>
  <c r="C130" i="2"/>
  <c r="C127" s="1"/>
  <c r="C134" s="1"/>
  <c r="M131" i="1"/>
  <c r="M130" s="1"/>
  <c r="R39" l="1"/>
  <c r="F103" i="5"/>
  <c r="H91" i="1"/>
  <c r="H88" s="1"/>
  <c r="M182" l="1"/>
  <c r="M181" s="1"/>
  <c r="H60"/>
  <c r="Q2" s="1"/>
  <c r="C113" i="2" l="1"/>
  <c r="I115"/>
  <c r="C54" s="1"/>
  <c r="H46" i="1"/>
  <c r="I94" i="2" l="1"/>
  <c r="I104" s="1"/>
  <c r="H34" i="1" l="1"/>
  <c r="C94" i="2"/>
  <c r="C53"/>
  <c r="H38" i="1"/>
  <c r="H33" l="1"/>
  <c r="R36" s="1"/>
  <c r="F32" i="2"/>
  <c r="G32" s="1"/>
  <c r="H32" s="1"/>
  <c r="I30"/>
  <c r="I39" s="1"/>
  <c r="F12" s="1"/>
  <c r="Q27" i="1" l="1"/>
  <c r="Q1"/>
  <c r="Q3" s="1"/>
  <c r="F11" i="2"/>
  <c r="F23" s="1"/>
  <c r="C146" l="1"/>
  <c r="P69" i="1"/>
  <c r="C152" i="2" l="1"/>
  <c r="M10" s="1"/>
  <c r="M11" s="1"/>
  <c r="M9"/>
  <c r="M8" s="1"/>
  <c r="R33" i="1"/>
  <c r="G46"/>
  <c r="Q60"/>
  <c r="R35" l="1"/>
  <c r="G61" l="1"/>
  <c r="T36" l="1"/>
  <c r="C65" i="2" l="1"/>
  <c r="L27" i="4" l="1"/>
  <c r="K24" l="1"/>
  <c r="K27" s="1"/>
  <c r="G27"/>
  <c r="I24"/>
  <c r="I27" s="1"/>
  <c r="G27" i="5"/>
  <c r="I24"/>
  <c r="I27" s="1"/>
  <c r="K24"/>
  <c r="K27" s="1"/>
  <c r="C75" i="4"/>
  <c r="N24"/>
  <c r="D24" l="1"/>
  <c r="D27" s="1"/>
  <c r="D24" i="5"/>
  <c r="P24" s="1"/>
  <c r="M24"/>
  <c r="D27"/>
  <c r="C87" i="4"/>
  <c r="C80"/>
  <c r="C82"/>
  <c r="P24"/>
  <c r="P25" i="5" l="1"/>
  <c r="M25"/>
  <c r="L27"/>
  <c r="I24" i="3" l="1"/>
  <c r="I27" s="1"/>
  <c r="K24"/>
  <c r="K27" s="1"/>
  <c r="G27"/>
  <c r="C75" i="5"/>
  <c r="N27"/>
  <c r="L27" i="3"/>
  <c r="D24" l="1"/>
  <c r="P24" s="1"/>
  <c r="C75"/>
  <c r="O27" i="5"/>
  <c r="O24" i="3"/>
  <c r="R38" i="1"/>
  <c r="C80" i="5"/>
  <c r="C87"/>
  <c r="C82"/>
  <c r="D27" i="3"/>
  <c r="C82" l="1"/>
  <c r="C87"/>
  <c r="C80"/>
  <c r="G86" i="1" l="1"/>
  <c r="G75"/>
  <c r="C10" i="13"/>
  <c r="C9"/>
  <c r="I19" i="15" l="1"/>
  <c r="I21" i="14"/>
  <c r="C19" i="9" s="1"/>
  <c r="I18" i="15" l="1"/>
  <c r="I20" s="1"/>
  <c r="F22" i="9" l="1"/>
  <c r="I19" i="13" l="1"/>
  <c r="I22"/>
  <c r="C17" i="9" l="1"/>
  <c r="I33" i="14"/>
  <c r="F19" i="9"/>
  <c r="G91" i="1"/>
  <c r="G88" s="1"/>
  <c r="F28" i="9" s="1"/>
  <c r="F17" l="1"/>
  <c r="C11"/>
  <c r="C28" s="1"/>
  <c r="F29" s="1"/>
  <c r="M118" i="1"/>
  <c r="G60"/>
  <c r="P2" l="1"/>
  <c r="G39"/>
  <c r="M128"/>
  <c r="M127" s="1"/>
  <c r="M126" s="1"/>
  <c r="M185" s="1"/>
  <c r="M193" s="1"/>
  <c r="M186"/>
  <c r="S33" l="1"/>
  <c r="P66"/>
  <c r="G38"/>
  <c r="G33" s="1"/>
  <c r="Q59" l="1"/>
  <c r="P28"/>
  <c r="P1"/>
  <c r="P3" s="1"/>
  <c r="P27"/>
  <c r="T33"/>
  <c r="U33" s="1"/>
  <c r="T34" l="1"/>
  <c r="U34" s="1"/>
  <c r="U35" s="1"/>
  <c r="V35" s="1"/>
  <c r="S35"/>
  <c r="T35" s="1"/>
  <c r="I69" i="2"/>
  <c r="C66"/>
  <c r="C51" l="1"/>
  <c r="C50" s="1"/>
  <c r="C57" s="1"/>
  <c r="L69"/>
  <c r="I21" i="13" l="1"/>
  <c r="G48" i="5" l="1"/>
  <c r="I36"/>
  <c r="I39" s="1"/>
  <c r="G39"/>
  <c r="K36"/>
  <c r="K39" s="1"/>
  <c r="L39"/>
  <c r="L48"/>
  <c r="L48" i="4"/>
  <c r="D75"/>
  <c r="L39"/>
  <c r="N39" s="1"/>
  <c r="L49" i="5"/>
  <c r="P49" s="1"/>
  <c r="P37"/>
  <c r="D87" i="4" l="1"/>
  <c r="D82"/>
  <c r="D80"/>
  <c r="L51" i="5"/>
  <c r="E75" i="4"/>
  <c r="L51"/>
  <c r="N51" s="1"/>
  <c r="N39" i="5"/>
  <c r="D75"/>
  <c r="G39" i="4"/>
  <c r="G48"/>
  <c r="I36"/>
  <c r="I39" s="1"/>
  <c r="K36"/>
  <c r="K39" s="1"/>
  <c r="D36"/>
  <c r="D36" i="5"/>
  <c r="I48"/>
  <c r="I51" s="1"/>
  <c r="K48"/>
  <c r="K51" s="1"/>
  <c r="G51"/>
  <c r="D87" l="1"/>
  <c r="D80"/>
  <c r="D82"/>
  <c r="L48" i="3"/>
  <c r="L39"/>
  <c r="D75"/>
  <c r="P36" i="4"/>
  <c r="D39"/>
  <c r="D48" i="5"/>
  <c r="G48" i="3"/>
  <c r="G39"/>
  <c r="I36"/>
  <c r="I39" s="1"/>
  <c r="K36"/>
  <c r="K39" s="1"/>
  <c r="E80" i="4"/>
  <c r="E82"/>
  <c r="E87"/>
  <c r="D39" i="5"/>
  <c r="P36"/>
  <c r="K48" i="4"/>
  <c r="K51" s="1"/>
  <c r="I48"/>
  <c r="I51" s="1"/>
  <c r="G51"/>
  <c r="D48"/>
  <c r="E75" i="5"/>
  <c r="N51"/>
  <c r="E75" i="3" l="1"/>
  <c r="L51"/>
  <c r="D36"/>
  <c r="I48"/>
  <c r="I51" s="1"/>
  <c r="K48"/>
  <c r="K51" s="1"/>
  <c r="G51"/>
  <c r="D87"/>
  <c r="D80"/>
  <c r="D82"/>
  <c r="P48" i="4"/>
  <c r="D51"/>
  <c r="E80" i="5"/>
  <c r="E87"/>
  <c r="E82"/>
  <c r="P48"/>
  <c r="D51"/>
  <c r="O39"/>
  <c r="S38" i="1"/>
  <c r="O39" i="3"/>
  <c r="D48" l="1"/>
  <c r="D39"/>
  <c r="P36"/>
  <c r="T38" i="1"/>
  <c r="O51" i="5"/>
  <c r="O51" i="3"/>
  <c r="E82"/>
  <c r="E80"/>
  <c r="E87"/>
  <c r="P48" l="1"/>
  <c r="D51"/>
</calcChain>
</file>

<file path=xl/sharedStrings.xml><?xml version="1.0" encoding="utf-8"?>
<sst xmlns="http://schemas.openxmlformats.org/spreadsheetml/2006/main" count="2296" uniqueCount="723">
  <si>
    <t>УТВЕРЖДАЮ:</t>
  </si>
  <si>
    <t>(наименование должности лица, утверждающего документ)</t>
  </si>
  <si>
    <t>(подпись)</t>
  </si>
  <si>
    <t>(расшифровка подписи)</t>
  </si>
  <si>
    <t>Коды</t>
  </si>
  <si>
    <t>Дата</t>
  </si>
  <si>
    <t>Орган, осуществляющий функции и полномочия учредителя:</t>
  </si>
  <si>
    <t>Главное управление образования администрация города Красноярска</t>
  </si>
  <si>
    <t>по Сводному реестру</t>
  </si>
  <si>
    <t>глава по БК</t>
  </si>
  <si>
    <t>912</t>
  </si>
  <si>
    <t>ИНН</t>
  </si>
  <si>
    <t>Учреждение: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</si>
  <si>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</si>
  <si>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</si>
  <si>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</si>
  <si>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</si>
  <si>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</si>
  <si>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</si>
  <si>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стро-ки</t>
  </si>
  <si>
    <r>
      <t xml:space="preserve">Код по бюджет-ной класси-фикации Россий-ской Федера-ции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</si>
  <si>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Сумма, руб. (с точностью до двух знаков плосле запятой </t>
    </r>
    <r>
      <rPr>
        <sz val="10"/>
        <rFont val="Calibri"/>
        <family val="2"/>
        <charset val="204"/>
      </rPr>
      <t>–</t>
    </r>
    <r>
      <rPr>
        <sz val="10"/>
        <rFont val="Times New Roman"/>
        <family val="1"/>
        <charset val="204"/>
      </rPr>
      <t xml:space="preserve"> 0,00)</t>
    </r>
  </si>
  <si>
    <t>на 2024 г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</si>
  <si>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</si>
  <si>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</si>
  <si>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</si>
  <si>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</si>
  <si>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субсидии</t>
  </si>
  <si>
    <t>поступления 
от приносящей доход деятельности</t>
  </si>
  <si>
    <r>
      <t xml:space="preserve">Остаток средств на начало текущего финансового года </t>
    </r>
    <r>
      <rPr>
        <vertAlign val="superscript"/>
        <sz val="10"/>
        <rFont val="Times New Roman"/>
        <family val="1"/>
        <charset val="204"/>
      </rPr>
      <t>4</t>
    </r>
  </si>
  <si>
    <t>0001</t>
  </si>
  <si>
    <t>х</t>
  </si>
  <si>
    <t>-</t>
  </si>
  <si>
    <r>
      <t xml:space="preserve">Остаток средств на конец текущего финансового года </t>
    </r>
    <r>
      <rPr>
        <vertAlign val="superscript"/>
        <sz val="10"/>
        <rFont val="Times New Roman"/>
        <family val="1"/>
        <charset val="204"/>
      </rPr>
      <t>4</t>
    </r>
  </si>
  <si>
    <t>0002</t>
  </si>
  <si>
    <t>иные</t>
  </si>
  <si>
    <t>мз</t>
  </si>
  <si>
    <t>проверка на остатки</t>
  </si>
  <si>
    <t>Доходы, всего:</t>
  </si>
  <si>
    <t>1000</t>
  </si>
  <si>
    <t>в том числе:
доходы от собственности, всего</t>
  </si>
  <si>
    <t>1100</t>
  </si>
  <si>
    <t>120</t>
  </si>
  <si>
    <t>бюджет</t>
  </si>
  <si>
    <t>в том числе: доходы, получаемые в виде арендной либо иной платы за передачу в возмездное пользование муниципального имущества</t>
  </si>
  <si>
    <t>1110</t>
  </si>
  <si>
    <t>остатки</t>
  </si>
  <si>
    <t>доходы в виде процентов по депозитам автономных учреждений в кредитных организациях</t>
  </si>
  <si>
    <t>1120</t>
  </si>
  <si>
    <t>доходы в виде процентов по остаткам средств на счетах автономных учреждений в кредитных организациях</t>
  </si>
  <si>
    <t>1130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</si>
  <si>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</si>
  <si>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</si>
  <si>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</si>
  <si>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</t>
  </si>
  <si>
    <t>1210</t>
  </si>
  <si>
    <t>доходы от оказания услуг, выполнения работ, в рамках установленного муниципального задания</t>
  </si>
  <si>
    <t>1220</t>
  </si>
  <si>
    <t>доходы от оказания услуг, выполнения работ, за плату сверх установленного муниципального задания и иной приносящей доход деятельности, предусмотренной уставом учреждения</t>
  </si>
  <si>
    <t>1230</t>
  </si>
  <si>
    <t>доходы, поступающие в порядке возмещения расходов, понесенных в связи с эксплуатацией имущества, находящегося в оперативном управлении учреждения</t>
  </si>
  <si>
    <t>1240</t>
  </si>
  <si>
    <t>родительская плата</t>
  </si>
  <si>
    <t>1250</t>
  </si>
  <si>
    <t>доходы от штрафов, пеней, иных сумм принудительного изъятия, всего</t>
  </si>
  <si>
    <t>1300</t>
  </si>
  <si>
    <t>140</t>
  </si>
  <si>
    <t>в том числе:</t>
  </si>
  <si>
    <t>1310</t>
  </si>
  <si>
    <t>безвозмездные денежные поступления, всего</t>
  </si>
  <si>
    <t>1400</t>
  </si>
  <si>
    <t>150</t>
  </si>
  <si>
    <t>в том числе: целевые субсидии</t>
  </si>
  <si>
    <t>субсидии на осуществление капитальных вложений</t>
  </si>
  <si>
    <t>прочие доходы, всего</t>
  </si>
  <si>
    <t>1500</t>
  </si>
  <si>
    <t>1510</t>
  </si>
  <si>
    <t>1520</t>
  </si>
  <si>
    <t>доходы от операций с активами, всего</t>
  </si>
  <si>
    <t>1900</t>
  </si>
  <si>
    <r>
      <t xml:space="preserve">прочие поступления, всего </t>
    </r>
    <r>
      <rPr>
        <vertAlign val="superscript"/>
        <sz val="10"/>
        <rFont val="Times New Roman"/>
        <family val="1"/>
        <charset val="204"/>
      </rPr>
      <t>5</t>
    </r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</si>
  <si>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</si>
  <si>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</si>
  <si>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</si>
  <si>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</si>
  <si>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</si>
  <si>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</si>
  <si>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</si>
  <si>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</si>
  <si>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</si>
  <si>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</si>
  <si>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</si>
  <si>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в том числе: стимулирующие выплаты директоров (заведующих)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</si>
  <si>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</si>
  <si>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</si>
  <si>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</si>
  <si>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</si>
  <si>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</si>
  <si>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</si>
  <si>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</si>
  <si>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</si>
  <si>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</si>
  <si>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</si>
  <si>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</si>
  <si>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</si>
  <si>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</si>
  <si>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</si>
  <si>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</si>
  <si>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</si>
  <si>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</si>
  <si>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</si>
  <si>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</si>
  <si>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</si>
  <si>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</si>
  <si>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</si>
  <si>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</si>
  <si>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</si>
  <si>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</si>
  <si>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</si>
  <si>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</si>
  <si>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</si>
  <si>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</si>
  <si>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</si>
  <si>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</si>
  <si>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</si>
  <si>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</si>
  <si>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</si>
  <si>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</si>
  <si>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</si>
  <si>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</si>
  <si>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</si>
  <si>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</si>
  <si>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</si>
  <si>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</si>
  <si>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</si>
  <si>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</si>
  <si>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</si>
  <si>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</si>
  <si>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учреждениям</t>
  </si>
  <si>
    <t>2410</t>
  </si>
  <si>
    <t>гранты, предоставляемые  автномным учреждениям</t>
  </si>
  <si>
    <t>2420</t>
  </si>
  <si>
    <t>гранты, предоставляемые  иным некоммерческим организациям ( за исключением бюджетных и автонономных учреждений)</t>
  </si>
  <si>
    <t>2430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</si>
  <si>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</si>
  <si>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</si>
  <si>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правительством иностранных государств и международными организациями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</si>
  <si>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</si>
  <si>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</si>
  <si>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</si>
  <si>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</si>
  <si>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</si>
  <si>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r>
      <t xml:space="preserve">расходы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6</t>
    </r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</si>
  <si>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</si>
  <si>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</si>
  <si>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</si>
  <si>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</si>
  <si>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муниципального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</si>
  <si>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</si>
  <si>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</si>
  <si>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</si>
  <si>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</si>
  <si>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</si>
  <si>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</si>
  <si>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Услуги связи</t>
  </si>
  <si>
    <t>2641</t>
  </si>
  <si>
    <t>Транспортные услуги</t>
  </si>
  <si>
    <t>2642</t>
  </si>
  <si>
    <t>Коммунальные услуги</t>
  </si>
  <si>
    <t>2643</t>
  </si>
  <si>
    <t>Работы, услуги по содержанию имущества</t>
  </si>
  <si>
    <t>2644</t>
  </si>
  <si>
    <t>Прочие услуги</t>
  </si>
  <si>
    <t>2645</t>
  </si>
  <si>
    <t>Страхование</t>
  </si>
  <si>
    <t>2646</t>
  </si>
  <si>
    <t>Увеличение стоимости основных средств</t>
  </si>
  <si>
    <t>2647</t>
  </si>
  <si>
    <t>Увеличение стоимости материальных запасов</t>
  </si>
  <si>
    <t>2648</t>
  </si>
  <si>
    <t>Закупка товаров, работ, услуг в целях создания, развития, эксплуатации и вывода из эксплуатации государственных информационных систем</t>
  </si>
  <si>
    <t>закупка  энергетических ресурсов</t>
  </si>
  <si>
    <t>капитальные вложения в объекты муниципальной собственности, всего</t>
  </si>
  <si>
    <t>400</t>
  </si>
  <si>
    <t>в том числе:
приобретение объектов недвижимого имущества муниципальными учреждениями</t>
  </si>
  <si>
    <t>406</t>
  </si>
  <si>
    <t>строительство (реконструкция) объектов недвижимого имущества муниципальными учреждениями</t>
  </si>
  <si>
    <t>407</t>
  </si>
  <si>
    <r>
      <t xml:space="preserve">Выплаты, уменьшающие доход, всего </t>
    </r>
    <r>
      <rPr>
        <vertAlign val="superscript"/>
        <sz val="10"/>
        <rFont val="Times New Roman"/>
        <family val="1"/>
        <charset val="204"/>
      </rPr>
      <t>7</t>
    </r>
  </si>
  <si>
    <t>3000</t>
  </si>
  <si>
    <t>100</t>
  </si>
  <si>
    <r>
      <t xml:space="preserve">в том числе:
налог на прибыль </t>
    </r>
    <r>
      <rPr>
        <vertAlign val="superscript"/>
        <sz val="10"/>
        <rFont val="Times New Roman"/>
        <family val="1"/>
        <charset val="204"/>
      </rPr>
      <t>7</t>
    </r>
  </si>
  <si>
    <t>3010</t>
  </si>
  <si>
    <r>
      <t xml:space="preserve">налог на добавленную стоимость </t>
    </r>
    <r>
      <rPr>
        <vertAlign val="superscript"/>
        <sz val="10"/>
        <rFont val="Times New Roman"/>
        <family val="1"/>
        <charset val="204"/>
      </rPr>
      <t>7</t>
    </r>
  </si>
  <si>
    <t>3020</t>
  </si>
  <si>
    <r>
      <t xml:space="preserve">прочие налоги, уменьшающие доход </t>
    </r>
    <r>
      <rPr>
        <vertAlign val="superscript"/>
        <sz val="10"/>
        <rFont val="Times New Roman"/>
        <family val="1"/>
        <charset val="204"/>
      </rPr>
      <t>7</t>
    </r>
  </si>
  <si>
    <t>3030</t>
  </si>
  <si>
    <r>
      <t xml:space="preserve">Прочие выплаты, всего </t>
    </r>
    <r>
      <rPr>
        <vertAlign val="superscript"/>
        <sz val="10"/>
        <rFont val="Times New Roman"/>
        <family val="1"/>
        <charset val="204"/>
      </rPr>
      <t>8</t>
    </r>
  </si>
  <si>
    <t>4000</t>
  </si>
  <si>
    <t>из них:
возврат в бюджет средств субсидии</t>
  </si>
  <si>
    <t>4010</t>
  </si>
  <si>
    <t>610</t>
  </si>
  <si>
    <r>
      <t xml:space="preserve">Раздел 2. Сведения по выплатам на закупки товаров, работ, услуг </t>
    </r>
    <r>
      <rPr>
        <vertAlign val="superscript"/>
        <sz val="15"/>
        <rFont val="Times New Roman"/>
        <family val="1"/>
        <charset val="204"/>
      </rPr>
      <t>9</t>
    </r>
  </si>
  <si>
    <t>№
п/п</t>
  </si>
  <si>
    <t>Коды
строк</t>
  </si>
  <si>
    <t>Год
начала закупки</t>
  </si>
  <si>
    <t>КБК Российской Федерации</t>
  </si>
  <si>
    <t>Сумма</t>
  </si>
  <si>
    <t>за предела-ми плано-вого периода</t>
  </si>
  <si>
    <t>(текущий финансо-вый год)</t>
  </si>
  <si>
    <t>(первый год плано-вого периода)</t>
  </si>
  <si>
    <t>(второй год плано-вого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</si>
  <si>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</si>
  <si>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</si>
  <si>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</si>
  <si>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</si>
  <si>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</si>
  <si>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</si>
  <si>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</si>
  <si>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</si>
  <si>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</si>
  <si>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r>
      <t xml:space="preserve">Выплаты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10</t>
    </r>
  </si>
  <si>
    <t>26000</t>
  </si>
  <si>
    <t>1.1</t>
  </si>
  <si>
    <r>
      <t xml:space="preserve">в том числе:
по контрактам (договорам), заключенным до начала текущего финансового года без применения норм Федерального закона 
от 05.04.2013 № 44-ФЗ «О контрактной системе в сфере закупок товаров, работ, услуг для обеспечения государственных 
и муниципальных нужд» (далее </t>
    </r>
    <r>
      <rPr>
        <sz val="10"/>
        <rFont val="Calibri"/>
        <family val="2"/>
        <charset val="204"/>
      </rPr>
      <t>–</t>
    </r>
    <r>
      <rPr>
        <sz val="10"/>
        <rFont val="Times New Roman"/>
        <family val="1"/>
        <charset val="204"/>
      </rPr>
      <t xml:space="preserve"> Федеральный закон № 44-ФЗ) 
и Федерального закона от 18.07.2011 № 223-ФЗ «О закупках товаров, работ, услуг отдельными видами юридических лиц» (далее </t>
    </r>
    <r>
      <rPr>
        <sz val="10"/>
        <rFont val="Calibri"/>
        <family val="2"/>
        <charset val="204"/>
      </rPr>
      <t>–</t>
    </r>
    <r>
      <rPr>
        <sz val="10"/>
        <rFont val="Times New Roman"/>
        <family val="1"/>
        <charset val="204"/>
      </rPr>
      <t xml:space="preserve"> Федеральный закон № 223-ФЗ)</t>
    </r>
    <r>
      <rPr>
        <vertAlign val="superscript"/>
        <sz val="10"/>
        <rFont val="Times New Roman"/>
        <family val="1"/>
        <charset val="204"/>
      </rPr>
      <t>11</t>
    </r>
  </si>
  <si>
    <t>26100</t>
  </si>
  <si>
    <t>1.2</t>
  </si>
  <si>
    <r>
      <t xml:space="preserve">по контрактам (договорам), планируемым к заключению 
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11</t>
    </r>
  </si>
  <si>
    <t>26200</t>
  </si>
  <si>
    <t>1.3</t>
  </si>
  <si>
    <r>
      <t xml:space="preserve">по контрактам (договорам), заключенным до начала текущего финансового года с учетом требований Федерального закона 
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</si>
  <si>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t>26300</t>
  </si>
  <si>
    <t>1.3.1</t>
  </si>
  <si>
    <t>в том числе в соответствии с Федеральным законом № 44-ФЗ</t>
  </si>
  <si>
    <t>26310</t>
  </si>
  <si>
    <t>26310.1</t>
  </si>
  <si>
    <t>1.3.2</t>
  </si>
  <si>
    <t>в том числе в соответствии с Федеральным законом № 223-ФЗ</t>
  </si>
  <si>
    <t>26320</t>
  </si>
  <si>
    <t>26320.1</t>
  </si>
  <si>
    <t>1.4</t>
  </si>
  <si>
    <r>
      <t xml:space="preserve">по контрактам (договорам), планируемым к заключению 
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</si>
  <si>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</si>
  <si>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</si>
  <si>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</si>
  <si>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</si>
  <si>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</si>
  <si>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</si>
  <si>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</si>
  <si>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</si>
  <si>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r>
      <t xml:space="preserve">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13</t>
    </r>
  </si>
  <si>
    <t>26412</t>
  </si>
  <si>
    <t>1.4.2</t>
  </si>
  <si>
    <t>за счет субсидий, предоставляемых в соответствии с абзацем вторым                                          
 пункта 1 статьи 78.1 Бюджетного кодекса Российской Федерации</t>
  </si>
  <si>
    <t>26420</t>
  </si>
  <si>
    <t>1.4.2.1</t>
  </si>
  <si>
    <t>26421</t>
  </si>
  <si>
    <t>26421.1</t>
  </si>
  <si>
    <t>0210000610</t>
  </si>
  <si>
    <t>26421.2</t>
  </si>
  <si>
    <t>0210088230</t>
  </si>
  <si>
    <t>26421.3</t>
  </si>
  <si>
    <t>0210086040</t>
  </si>
  <si>
    <t>26421.4</t>
  </si>
  <si>
    <t>0210088100</t>
  </si>
  <si>
    <t>26421.5</t>
  </si>
  <si>
    <t>26421.6</t>
  </si>
  <si>
    <t>26421.7</t>
  </si>
  <si>
    <t>26421.8</t>
  </si>
  <si>
    <t>26421.9</t>
  </si>
  <si>
    <t>26421.10</t>
  </si>
  <si>
    <t>26421.11</t>
  </si>
  <si>
    <t>26421.12</t>
  </si>
  <si>
    <t>26421.13</t>
  </si>
  <si>
    <t>26421.14</t>
  </si>
  <si>
    <t>26421.15</t>
  </si>
  <si>
    <t>26421.16</t>
  </si>
  <si>
    <t>26421.17</t>
  </si>
  <si>
    <t>26421.18</t>
  </si>
  <si>
    <t>26421.19</t>
  </si>
  <si>
    <t>1.4.2.2</t>
  </si>
  <si>
    <r>
      <t xml:space="preserve">в том числе: 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13</t>
    </r>
  </si>
  <si>
    <t>26422.1</t>
  </si>
  <si>
    <t>26422.2</t>
  </si>
  <si>
    <t>26422.3</t>
  </si>
  <si>
    <t>26422.4</t>
  </si>
  <si>
    <t>26422.5</t>
  </si>
  <si>
    <t>26422.6</t>
  </si>
  <si>
    <t>26422.7</t>
  </si>
  <si>
    <t>26422.8</t>
  </si>
  <si>
    <t>26422.9</t>
  </si>
  <si>
    <t>26422.10</t>
  </si>
  <si>
    <t>26422.11</t>
  </si>
  <si>
    <t>26422.12</t>
  </si>
  <si>
    <t>26422.13</t>
  </si>
  <si>
    <t>26422.14</t>
  </si>
  <si>
    <t>26422.15</t>
  </si>
  <si>
    <t>26422.16</t>
  </si>
  <si>
    <t>26422.17</t>
  </si>
  <si>
    <t>26422.18</t>
  </si>
  <si>
    <t>26422.19</t>
  </si>
  <si>
    <t>1.4.3</t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</si>
  <si>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10"/>
        <rFont val="Times New Roman"/>
        <family val="1"/>
        <charset val="204"/>
      </rPr>
      <t>14</t>
    </r>
  </si>
  <si>
    <t>26430</t>
  </si>
  <si>
    <t>26430.1</t>
  </si>
  <si>
    <t>0220086040</t>
  </si>
  <si>
    <t>26430.2</t>
  </si>
  <si>
    <t>0220088230</t>
  </si>
  <si>
    <t>26430.3</t>
  </si>
  <si>
    <t>0220088100</t>
  </si>
  <si>
    <t>26430.4</t>
  </si>
  <si>
    <t>0250088100</t>
  </si>
  <si>
    <t>26430.5</t>
  </si>
  <si>
    <t>0260088130</t>
  </si>
  <si>
    <t>26430.6</t>
  </si>
  <si>
    <t>0270088240</t>
  </si>
  <si>
    <t>26430.7</t>
  </si>
  <si>
    <t>1.4.4</t>
  </si>
  <si>
    <t>за счет прочих источников финансового обеспечения</t>
  </si>
  <si>
    <t>26450</t>
  </si>
  <si>
    <t>1.4.4.1</t>
  </si>
  <si>
    <t>26451</t>
  </si>
  <si>
    <t>26451.1</t>
  </si>
  <si>
    <t>1.4.4.2</t>
  </si>
  <si>
    <t>в соответствии с Федеральным законом № 223-ФЗ</t>
  </si>
  <si>
    <t>26452</t>
  </si>
  <si>
    <t>26500</t>
  </si>
  <si>
    <t>в том числе по году начала закупки:</t>
  </si>
  <si>
    <t>26510</t>
  </si>
  <si>
    <t>26520</t>
  </si>
  <si>
    <t>26530</t>
  </si>
  <si>
    <t>Итого по договорам, планируемым к заключению в соответствующем финансовом году в соответствии с Федеральным законом № 223-ФЗ, 
по соответствующему году закупки</t>
  </si>
  <si>
    <t>26600</t>
  </si>
  <si>
    <t>26610</t>
  </si>
  <si>
    <t>26620</t>
  </si>
  <si>
    <t>26630</t>
  </si>
  <si>
    <t>Руководитель МКУ ЦБ "УО "Образование" Левобережная"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</si>
  <si>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</si>
  <si>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</si>
  <si>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</si>
  <si>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</si>
  <si>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</si>
  <si>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СОГЛАСОВАНО</t>
  </si>
  <si>
    <r>
      <t>_____</t>
    </r>
    <r>
      <rPr>
        <vertAlign val="superscript"/>
        <sz val="10"/>
        <rFont val="Times New Roman"/>
        <family val="1"/>
        <charset val="204"/>
      </rPr>
      <t>9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разделе 2 «Сведения по выплатам на закупку товаров, работ, услуг» Плана детализируются показатели выплат по расходам на закупку товаров,    работ, услуг, отраженные в строке 2600 раздела 1 «Поступления и выплаты» Плана.</t>
    </r>
  </si>
  <si>
    <r>
      <t>_____</t>
    </r>
    <r>
      <rPr>
        <vertAlign val="superscript"/>
        <sz val="10"/>
        <rFont val="Times New Roman"/>
        <family val="1"/>
        <charset val="204"/>
      </rPr>
      <t>10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Плановые показатели выплат на закупку товаров, работ, услуг по строке 26000 раздела 2 «Сведения по выплатам на закупку товаров, работ, услуг» Плана распределяются на выплаты по контрактам (договорам), заключенным (планируемым к заключению) в соответствии                    с гражданским законодательством Российской Федерации (строки 26100 и 26200), а также по контрактам (договорам), заключаемым                             в соответствии с требованиями законодательства Российской Федерации и иных нормативных правовых актов о контрактной системе в сфере закупок товаров, работ, услуг для государственных и муниципальных нужд, с детализацией указанных выплат по контрактам (договорам), заключенным до начала текущего финансового года (строка 26300) и планируемым к заключению в соответствующем финансовом году (строка 26400) и должны соответствовать показателям соответствующих граф по строке 2600 раздела 1 «Поступления и выплаты» Плана.</t>
    </r>
  </si>
  <si>
    <r>
      <t>_____</t>
    </r>
    <r>
      <rPr>
        <vertAlign val="superscript"/>
        <sz val="10"/>
        <rFont val="Times New Roman"/>
        <family val="1"/>
        <charset val="204"/>
      </rPr>
      <t>11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Указывается сумма договоров (контрактов) о закупках товаров, работ, услуг, заключенных без учета требований Федерального закона                                            № 44-ФЗ и Федерального закона № 223-ФЗ, в случаях, предусмотренных указанными федеральными законами.</t>
    </r>
  </si>
  <si>
    <r>
      <t>_____</t>
    </r>
    <r>
      <rPr>
        <vertAlign val="superscript"/>
        <sz val="10"/>
        <rFont val="Times New Roman"/>
        <family val="1"/>
        <charset val="204"/>
      </rPr>
      <t>12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Указывается сумма закупок товаров, работ, услуг, осуществляемых в соответствии с Федеральным законом № 44-ФЗ и Федеральным законом № 223-ФЗ.</t>
    </r>
  </si>
  <si>
    <r>
      <t>_____</t>
    </r>
    <r>
      <rPr>
        <vertAlign val="superscript"/>
        <sz val="10"/>
        <rFont val="Times New Roman"/>
        <family val="1"/>
        <charset val="204"/>
      </rPr>
      <t>13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Государственным (муниципальным) бюджетным учреждением показатель не формируется.</t>
    </r>
  </si>
  <si>
    <r>
      <t>_____</t>
    </r>
    <r>
      <rPr>
        <vertAlign val="superscript"/>
        <sz val="10"/>
        <rFont val="Times New Roman"/>
        <family val="1"/>
        <charset val="204"/>
      </rPr>
      <t>14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Указывается сумма закупок товаров, работ, услуг, осуществляемых в соответствии с Федеральным законом № 44-ФЗ.</t>
    </r>
  </si>
  <si>
    <t>Раздел 3. Обоснования (расчеты) плановых показателей поступлений и выплат</t>
  </si>
  <si>
    <t>3.1. Обоснование (расчет) плановых показателей поступлений доходов по статье 120 «Доходы от собственности».</t>
  </si>
  <si>
    <t>3.1.1. Обоснование (расчет) плановых показателей поступлений доходов по статье 120 «Доходы от собственности».</t>
  </si>
  <si>
    <t>Код строки</t>
  </si>
  <si>
    <t>Сумма, руб.</t>
  </si>
  <si>
    <t>на 2023 г</t>
  </si>
  <si>
    <t>(текущий финансовый год)</t>
  </si>
  <si>
    <t>(первый год
планового периода)</t>
  </si>
  <si>
    <t>(второй год
планового периода)</t>
  </si>
  <si>
    <t>Задолженность по доходам (дебиторская задолженность по доходам) на начало года</t>
  </si>
  <si>
    <t>0100</t>
  </si>
  <si>
    <t>Полученные предварительные платежи (авансы) по контрактам (договорам) (кредиторская задолженность по доходам) на начало года</t>
  </si>
  <si>
    <t>0200</t>
  </si>
  <si>
    <t>Доходы от собственности, всего</t>
  </si>
  <si>
    <t>0300</t>
  </si>
  <si>
    <t xml:space="preserve">в том числе:  доходы, получаемые в виде арендной либо иной платы за передачу 
в возмездное пользование муниципального имущества
</t>
  </si>
  <si>
    <t>0310</t>
  </si>
  <si>
    <t>плата по соглашениям об установлении сервитута</t>
  </si>
  <si>
    <t>0320</t>
  </si>
  <si>
    <t>0330</t>
  </si>
  <si>
    <t>0340</t>
  </si>
  <si>
    <t>проценты, полученные от предоставления займов</t>
  </si>
  <si>
    <t>0350</t>
  </si>
  <si>
    <t>проценты по иным фиансовым инструментам</t>
  </si>
  <si>
    <t>0360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</si>
  <si>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</si>
  <si>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0370</t>
  </si>
  <si>
    <t>доходы от распоряжения правами на результаты интелектуальной деятельности и средствами индивидуализации</t>
  </si>
  <si>
    <t>0380</t>
  </si>
  <si>
    <t>прочие поступления от использования имущества, находящегося 
в оперативном управлении учреждения</t>
  </si>
  <si>
    <t>0390</t>
  </si>
  <si>
    <t>Задолженность по доходам (дебиторская задолженность по доходам) на конец года</t>
  </si>
  <si>
    <t>0400</t>
  </si>
  <si>
    <t>Полученные предварительные платежи (авансы) по контрактам (договорам) (кредиторская задолженность по доходам) на конец года</t>
  </si>
  <si>
    <t>0500</t>
  </si>
  <si>
    <t>Планируемые поступления доходов от собственности
(с. 0100 - с. 0200 + с. 0300 - с. 0400 + с. 0500)</t>
  </si>
  <si>
    <t>0600</t>
  </si>
  <si>
    <t>3.1.2. Расчет доходов в виде арендной либо иной платы за передачу в возмездное пользование муниципального имущества.</t>
  </si>
  <si>
    <t>Наименование объекта</t>
  </si>
  <si>
    <t>Плата (тариф) арендной платы за единицу площади (объект), руб.</t>
  </si>
  <si>
    <t>Планируемый объем предоставления имущества в аренду (в натуральных показателях)</t>
  </si>
  <si>
    <t>Объем планируемых поступлений, руб.</t>
  </si>
  <si>
    <t>(первый год планового периода)</t>
  </si>
  <si>
    <t>(второй год планового периода)</t>
  </si>
  <si>
    <t>Недвижимое имущество, всего</t>
  </si>
  <si>
    <t>в том числе</t>
  </si>
  <si>
    <t>помещения</t>
  </si>
  <si>
    <t>0101</t>
  </si>
  <si>
    <t>0102</t>
  </si>
  <si>
    <t>0103</t>
  </si>
  <si>
    <t>0104</t>
  </si>
  <si>
    <t>Движимое имущество, всего</t>
  </si>
  <si>
    <t>0201</t>
  </si>
  <si>
    <t>Итого</t>
  </si>
  <si>
    <t>9000</t>
  </si>
  <si>
    <t>3.2. Обоснование (расчет) плановых показателей поступлений доходов по статье 130 «Доходы от оказания услуг, работ, компенсации затрат учреждений».</t>
  </si>
  <si>
    <t>3.2.1. Обоснование (расчет) плановых показателей поступлений доходов по статье 130 «Доходы от оказания услуг, работ, компенсации затрат учреждений».</t>
  </si>
  <si>
    <t>Доходы от оказания услуг, работ, компенсации затрат учреждений, всего</t>
  </si>
  <si>
    <t>доходы от оказания услуг, выполнения работ в рамках установленного муниципального задания</t>
  </si>
  <si>
    <t>доходы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</t>
  </si>
  <si>
    <t>Планируемые поступления доходов от оказания услуг, компенсации затрат учреждения (с. 0100 - с. 0200 + с. 0300 - с. 0400  +с. 0500)</t>
  </si>
  <si>
    <t>3.2.2. Расчет доходов в виде субсидии на финансовое обеспечение выполнения муниципального задания.</t>
  </si>
  <si>
    <t>Наименование
 показателя</t>
  </si>
  <si>
    <t>Плата (тариф) за единицу услуги (работы), руб.</t>
  </si>
  <si>
    <t>Планируемый объем оказания услуг (выполнения работ)</t>
  </si>
  <si>
    <t>Общий объем планируемых поступлений, руб.</t>
  </si>
  <si>
    <t>Реализация основных общеобразовательных программ дошкольного образования</t>
  </si>
  <si>
    <t>Присмотр и уход</t>
  </si>
  <si>
    <t>3.2.3. Расчет доходов от оказания услуг, выполнения работ в рамках установленного муниципального задания.</t>
  </si>
  <si>
    <t>3.2.4. Расчет доходов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учреждения.</t>
  </si>
  <si>
    <t>родительская плата за присмотр и уход</t>
  </si>
  <si>
    <t>3.2.5. Расчет доходов, поступающих в порядке возмещения расходов, понесенных в связи с эксплуатацией имущества, находящегося в оперативном управлении учреждения.</t>
  </si>
  <si>
    <t>Вид возмещаемых расходов</t>
  </si>
  <si>
    <t xml:space="preserve">Объем услуг, планируемый к возмещению </t>
  </si>
  <si>
    <t>коммунальные расходы</t>
  </si>
  <si>
    <t>расходы на содержание имущества</t>
  </si>
  <si>
    <t>(текущий
финансовый год)</t>
  </si>
  <si>
    <t>Доходы прочие, всего</t>
  </si>
  <si>
    <t>целевые субсидии</t>
  </si>
  <si>
    <t>Планируемые поступления доходов от оказания услуг, компенсации затрат учреждения (с. 0100 - с. 0200 + с. 0300 - с. 0400 + с. 0500)</t>
  </si>
  <si>
    <t>3.6. Обоснование (расчет) плановых показателей по выплатам по оплате труда работников учреждения.</t>
  </si>
  <si>
    <t>3.6.1. Обоснование (расчет) плановых показателей по выплатам по элементу вида расходов классификации расходов 
бюджетов 111 «Фонд оплаты труда учреждений» (заполняется раздельно по источникам финансового обеспечения).</t>
  </si>
  <si>
    <t>Задолженность перед персоналом по оплате труда (кредиторская задолженность) на начало года</t>
  </si>
  <si>
    <t>Задолженность персонала по полученным авансам (дебиторская задолженность) на начало года</t>
  </si>
  <si>
    <t>Фонд оплаты труда</t>
  </si>
  <si>
    <t>Задолженность перед персоналом по оплате труда (кредиторская задолженность) на конец года</t>
  </si>
  <si>
    <t>Задолженность персонала по полученным авансам (дебиторская задолженность) на конец года</t>
  </si>
  <si>
    <t>Планируемые выплаты на оплату труда (с. 0100 - с. 0200 + с. 0300 - с. 0400 + 
с. 0500)</t>
  </si>
  <si>
    <t>3.6.2. Расчет фонда оплаты труда.</t>
  </si>
  <si>
    <t>Должность, группа должностей</t>
  </si>
  <si>
    <t>Установлен-ная числен-ность, единиц</t>
  </si>
  <si>
    <t>Среднемесячный размер оплаты труда на одного работника, руб.</t>
  </si>
  <si>
    <t>Фонд оплаты труда в год
(гр. 3  х  гр. 4 
х 12)</t>
  </si>
  <si>
    <t xml:space="preserve">Всего (гр. 5 + гр. 6 + гр. 7 + гр. 9 + гр. 11) </t>
  </si>
  <si>
    <t>по должностному окладу</t>
  </si>
  <si>
    <t>по выплатам компенсацион-ного характера</t>
  </si>
  <si>
    <t>по выплатам стимулирую-щего характера</t>
  </si>
  <si>
    <t>северная надбавка</t>
  </si>
  <si>
    <t>районный коэффициент</t>
  </si>
  <si>
    <t>%</t>
  </si>
  <si>
    <t>сумма (гр. 5 + гр. 6 +
гр. 7)  х гр. 8/100</t>
  </si>
  <si>
    <t>сумма (гр. 5 + гр. 6 +
гр. 7)  х гр. 10/100</t>
  </si>
  <si>
    <t>Обслуживающий персонал</t>
  </si>
  <si>
    <t xml:space="preserve">Всего (гр. 5 + гр. 6 + гр. 7 + 
гр. 9 + гр. 11) </t>
  </si>
  <si>
    <t>3.7. Обоснование (расчет) плановых показателей по выплатам на страховые взносы по обязательному социальному страхованию.</t>
  </si>
  <si>
    <t>3.7.1. Обоснование (расчет) плановых показателей по выплатам на страховые взносы по обязательному социальному страхованию (заполняется раздельно по источникам финансового обеспечения).</t>
  </si>
  <si>
    <t>Задолженность по обязательствам (кредиторская задолженность) на начало года</t>
  </si>
  <si>
    <t>Сумма излишне уплаченных либо излишне взысканных страховых взносов (дебиторская задолженность) на начало года</t>
  </si>
  <si>
    <t>Страховые взносы на обязательное социальное страхование</t>
  </si>
  <si>
    <t>Задолженность по уплате страховых взносов (кредиторская задолженность) на конец года</t>
  </si>
  <si>
    <t>Сумма излишне уплаченных либо излишне взысканных страховых взносов (дебиторская задолженность) на конец года</t>
  </si>
  <si>
    <t>Планируемые выплаты на страховые взносы на обязательное социальное страхование (с. 0100 - с. 0200 + с. 0300 - с. 0400 + с. 0500)</t>
  </si>
  <si>
    <t>3.7.2. Расчет страховых взносов по обязательному социальному страхованию (заполняется раздельно по источникам финансового обеспечения).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</si>
  <si>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</si>
  <si>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</si>
  <si>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</si>
  <si>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</si>
  <si>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0110</t>
  </si>
  <si>
    <t>по ставке 22,0 %</t>
  </si>
  <si>
    <t>по ставке 10,0 %</t>
  </si>
  <si>
    <t>0120</t>
  </si>
  <si>
    <t>с применением пониженных тарифов взносов в Пенсионный фонд Российской Федерации для отдельных категорий плательщиков</t>
  </si>
  <si>
    <t>0130</t>
  </si>
  <si>
    <t xml:space="preserve">Страховые взносы в Фонд социального страхования Российской Федерации, всего
</t>
  </si>
  <si>
    <t>0210</t>
  </si>
  <si>
    <t>обязательное социальное страхование на случай временной нетрудоспособности и в связи с материнством по ставке 2,9 %</t>
  </si>
  <si>
    <t>с применением ставки взносов в Фонд социального страхования Российской Федерации по ставке 0,0 %</t>
  </si>
  <si>
    <t>0220</t>
  </si>
  <si>
    <t>обязательное социальное страхование от несчастных случаев на производстве и профессиональных заболеваний по ставке 0,2 %</t>
  </si>
  <si>
    <t>0230</t>
  </si>
  <si>
    <t>обязательное социальное страхование от несчастных случаев на производстве и профессиональных заболеваний по ставке ____ % *</t>
  </si>
  <si>
    <t>0240</t>
  </si>
  <si>
    <t>Страховые взносы в Федеральный фонд обязательного медицинского страхования, всего</t>
  </si>
  <si>
    <t>страховые взносы на обязательное медицинское страхование 
по ставке 5,1 %</t>
  </si>
  <si>
    <t>* Указываются страховые тарифы, дифференцированные по классам профессионального риска, установленные Федеральным законом от 22.12.2005 № 179-ФЗ «О страховых тарифах на обязательное социальное страхование от несчастных случаев на производстве и профессиональных заболеваний на 2006 год».</t>
  </si>
  <si>
    <t>Всего (гр. 5 + гр. 6 + гр. 7 + 
гр. 9 + гр. 11)</t>
  </si>
  <si>
    <t>Педагогический персонал</t>
  </si>
  <si>
    <t>Фонд оплаты труда
 в год
(гр. 3 х гр. 4 
х 12)</t>
  </si>
  <si>
    <t>всего (гр. 5 + 
гр. 6 + гр. 7+
гр. 9 + гр. 11)</t>
  </si>
  <si>
    <t>по должност-ному окладу</t>
  </si>
  <si>
    <t>сумма 
(гр. 5 + 
гр. 6 +
гр. 7) х 
гр. 8/100</t>
  </si>
  <si>
    <t>сумма (гр. 5 + гр. 6 +
гр. 7) х 
гр. 10/100</t>
  </si>
  <si>
    <t>Фонд оплаты труда в год
(гр. 3 х гр. 4 
х 12)</t>
  </si>
  <si>
    <t>по должностно-му окладу</t>
  </si>
  <si>
    <t>сумма 
(гр. 5 + гр. 6 + 
гр. 7) х 
гр. 8/100</t>
  </si>
  <si>
    <t>сумма 
(гр. 5 + гр. 6 + 
гр. 7) х 
гр. 10/100</t>
  </si>
  <si>
    <t>* Указываются страховые тарифы, дифференцированные по классам профессионального риска, установленные Федеральным законом от 22.12.2005 № 179-ФЗ  «О страховых тарифах на обязательное социальное страхование от несчастных случаев на производстве и профессиональных заболеваний на 2006 год».</t>
  </si>
  <si>
    <t>3.6.1. Обоснование (расчет) плановых показателей по выплатам по элементу вида расходов классификации расходов бюджетов 111 «Фонд оплаты труда учреждений» (заполняется раздельно по источникам финансового обеспечения).</t>
  </si>
  <si>
    <t>Административный персонал</t>
  </si>
  <si>
    <t>Учебно-вспомогательный персонал</t>
  </si>
  <si>
    <t>обязательное социальное страхование от несчастных случаев 
на производстве и профессиональных заболеваний по ставке ____ % *</t>
  </si>
  <si>
    <t xml:space="preserve">Страховые взносы в Федеральный фонд обязательного медицинского страхования, всего
</t>
  </si>
  <si>
    <t>3.8. Обоснование (расчет) плановых показателей по выплатам компенсационного характера персоналу, за исключением фонда оплаты труда.</t>
  </si>
  <si>
    <t>3.8.1. Обоснование (расчет) выплат персоналу при направлении в служебные командировки (заполняется раздельно по источникам финансового обеспечения).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</si>
  <si>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</si>
  <si>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</si>
  <si>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</si>
  <si>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дней, дн.</t>
  </si>
  <si>
    <t>(первый год пла-нового периода)</t>
  </si>
  <si>
    <t>(второй год пла-нового периода)</t>
  </si>
  <si>
    <t>0003</t>
  </si>
  <si>
    <t>3.8.2 Обоснование (расчет) выплат персоналу по уходу за ребенком.</t>
  </si>
  <si>
    <t>Численность работников, получающих пособие, чел.</t>
  </si>
  <si>
    <t>Количество выплат в год на одного работника, шт.</t>
  </si>
  <si>
    <t>Размер выплаты (пособия) в месяц, руб.</t>
  </si>
  <si>
    <t>07 01 0210000610 Ежемесячные компенсационные выплаты в размере 50 рублей сотрудникам (работникам), находящимся в отпуске по уходу за ребенком до достижения им возраста 3 лет, назначаемые и выплачиваемые в соответствии с постановлением Правительства Российской Федерации от 3 ноября 1994 года N 1206 "Об утверждении порядка назначения и выплаты ежемесячных компенсационных выплат отдельным категориям граждан"</t>
  </si>
  <si>
    <t>07 01 0210075880 Ежемесячные компенсационные выплаты в размере 50 рублей сотрудникам (работникам), находящимся в отпуске по уходу за ребенком до достижения им возраста 3 лет, назначаемые и выплачиваемые в соответствии с постановлением Правительства Российской Федерации от 3 ноября 1994 года N 1206 "Об утверждении порядка назначения и выплаты ежемесячных компенсационных выплат отдельным категориям граждан"</t>
  </si>
  <si>
    <t>07 01 0210074080 Ежемесячные компенсационные выплаты в размере 50 рублей сотрудникам (работникам), находящимся в отпуске по уходу за ребенком до достижения им возраста 3 лет, назначаемые и выплачиваемые в соответствии с постановлением Правительства Российской Федерации от 3 ноября 1994 года N 1206 "Об утверждении порядка назначения и выплаты ежемесячных компенсационных выплат отдельным категориям граждан"</t>
  </si>
  <si>
    <t>3.9. Обоснование (расчет) плановых показателей по выплатам на социальное обеспечение и иные выплаты населению.</t>
  </si>
  <si>
    <t>Размер одной выплаты, руб.</t>
  </si>
  <si>
    <t>Количество выплат в год</t>
  </si>
  <si>
    <t>Общая сумма выплат, руб.</t>
  </si>
  <si>
    <t>3.13. Обоснование (расчет) плановых показателей по расходам на закупки товаров, работ и услуг.</t>
  </si>
  <si>
    <t>3.13.1. Обоснование (расчет) плановых показателей по расходам на закупки товаров, работ и услуг.</t>
  </si>
  <si>
    <t>Задолженность по принятым и неисполненым обязательствам, полученные предварительные платежи (авансы) по контрактам (договорам) (кредиторская задолженность) на начало года</t>
  </si>
  <si>
    <t>Произведенные предварительные платежи (авансы) по контрактам (договорам) (дебиторская задолженность) на начало года</t>
  </si>
  <si>
    <t>Расходы на закупку товаров, работ и услуг, всего</t>
  </si>
  <si>
    <t>0301</t>
  </si>
  <si>
    <t>услуги связи</t>
  </si>
  <si>
    <t>транспортные услуги</t>
  </si>
  <si>
    <t>0302</t>
  </si>
  <si>
    <t>коммунальные услуги</t>
  </si>
  <si>
    <t>0303</t>
  </si>
  <si>
    <t>аренда имущества</t>
  </si>
  <si>
    <t>0304</t>
  </si>
  <si>
    <t>содержание имущества</t>
  </si>
  <si>
    <t>0305</t>
  </si>
  <si>
    <t>Обучение (теплобезопасность, электробезопасность, пожарная безопасность, охрана труда, контрактного управляющего), оплата курсов повышения квалификации , профессиональная подготовка</t>
  </si>
  <si>
    <t>0306</t>
  </si>
  <si>
    <t>приобретение основных средств</t>
  </si>
  <si>
    <t>0308</t>
  </si>
  <si>
    <t>приобретение материальных запасов</t>
  </si>
  <si>
    <t>0309</t>
  </si>
  <si>
    <t>приобритение продуктов питания</t>
  </si>
  <si>
    <t>целевые субсидии 243</t>
  </si>
  <si>
    <t>0311</t>
  </si>
  <si>
    <t>целевые субсидии 244</t>
  </si>
  <si>
    <t>0312</t>
  </si>
  <si>
    <t>Задолженность по принятым и неисполненым обязательствам, полученные предварительные платежи (авансы) по контрактам (договорам) (кредиторская задолженность) на конец года</t>
  </si>
  <si>
    <t>Произведенные предварительные платежи (авансы) по контрактам (договорам) (дебиторская задолженность) на конец года</t>
  </si>
  <si>
    <t>Планируемые выплаты на закупку товаров, работ и услуг
(с. 0100 - с. 0200 + с. 0300 - с. 0400 + с. 0500)</t>
  </si>
  <si>
    <t>3.13.2. Обоснование (расчет) плановых показателей по расходам на услуги связи.</t>
  </si>
  <si>
    <t>Количество номеров, ед.</t>
  </si>
  <si>
    <t>Количество платежей в год</t>
  </si>
  <si>
    <t>Стоимость за единицу, руб.</t>
  </si>
  <si>
    <t>Оплата услуг местной и междугородней телефонной связи</t>
  </si>
  <si>
    <t>Оплата за подключение к глобальной информационной сети Интернет, абонентская плата</t>
  </si>
  <si>
    <t>3.13.3. Обоснование (расчет) плановых показателей по расходам на транспортные услуги.</t>
  </si>
  <si>
    <t>Количество услуг перевозки</t>
  </si>
  <si>
    <t>Цена услуги перевозки, руб.</t>
  </si>
  <si>
    <t>3.13.4. Обоснование (расчет) плановых показателей по расходам на коммунальные услуги.</t>
  </si>
  <si>
    <t>Расчетное потребление ресурсов</t>
  </si>
  <si>
    <t>Тариф (с учетом НДС), руб.</t>
  </si>
  <si>
    <t>Отопление</t>
  </si>
  <si>
    <t>Э/энергия</t>
  </si>
  <si>
    <t>0004</t>
  </si>
  <si>
    <t>0005</t>
  </si>
  <si>
    <t>0006</t>
  </si>
  <si>
    <t>3.13.6. Обоснование (расчет) плановых показателей по расходам на содержание имущества.</t>
  </si>
  <si>
    <t>Объект</t>
  </si>
  <si>
    <t>Количество работ (услуг)</t>
  </si>
  <si>
    <t>Обслуживание и ремонт оборудования и мебели, вычислительной техники, музыкальных инструментов</t>
  </si>
  <si>
    <t>Аварийно-техническое обслуживание здания</t>
  </si>
  <si>
    <t>Аутсорсинг</t>
  </si>
  <si>
    <t>Обслуживание технологического оборудования</t>
  </si>
  <si>
    <t>Обслуживание прачечного оборудования</t>
  </si>
  <si>
    <t>Обслуживание ИТП</t>
  </si>
  <si>
    <t>Обслуживание столбов наружного освещения</t>
  </si>
  <si>
    <t>0007</t>
  </si>
  <si>
    <t>Зарядка огнетушителей</t>
  </si>
  <si>
    <t>0008</t>
  </si>
  <si>
    <t>Обрезка деревьев</t>
  </si>
  <si>
    <t>0009</t>
  </si>
  <si>
    <t>Экспертиза имущества</t>
  </si>
  <si>
    <t>0010</t>
  </si>
  <si>
    <t>Поверка офтальмологического оборудования</t>
  </si>
  <si>
    <t>0011</t>
  </si>
  <si>
    <t>Ремонты 243</t>
  </si>
  <si>
    <t>0012</t>
  </si>
  <si>
    <t>Ремонты 244</t>
  </si>
  <si>
    <t>0013</t>
  </si>
  <si>
    <t>ИТОГО</t>
  </si>
  <si>
    <t>3.13.7. Расчет (обоснование) расходов на оплату прочих работ, услуг.</t>
  </si>
  <si>
    <t>Количество договоров</t>
  </si>
  <si>
    <t>Медицинский осмотр</t>
  </si>
  <si>
    <t xml:space="preserve">Прохождение санминимума </t>
  </si>
  <si>
    <t xml:space="preserve">Специальная оценка условий труда на рабочих местах </t>
  </si>
  <si>
    <t>Оплата сайта</t>
  </si>
  <si>
    <t>Программное обеспечение, подписка, размещение в газете</t>
  </si>
  <si>
    <t>Приобретение услуги по присмотру и уходу</t>
  </si>
  <si>
    <t>Централизованная охрана учреждения, охрана ЧОП</t>
  </si>
  <si>
    <t>Разработка проектной документации, изготовление тех.паспартов, пожарный аудит, разработка планов эвакуации</t>
  </si>
  <si>
    <t>Услуги страхования, нотариуса, утилизация, лабораторные исследования, исследование песка, откачка воды</t>
  </si>
  <si>
    <t>Монтаж пожарной, охранной сигнализации, монтаж системы речевого оповещения при угрозе террорестического акта</t>
  </si>
  <si>
    <t>Разработка ПСД 243</t>
  </si>
  <si>
    <t>Разработка ПСД 244</t>
  </si>
  <si>
    <t>0014</t>
  </si>
  <si>
    <t>3.13.8. Обоснование (расчет) плановых показателей по расходам на повышение квалификации (профессиональную 
переподготовку).</t>
  </si>
  <si>
    <t>Количество работников, направляемых на повышение квалификации (переподготовку), чел.</t>
  </si>
  <si>
    <t>Цена обучения одного работника, руб.</t>
  </si>
  <si>
    <t>3.10. Обоснование (расчет) плановых показателей по расходам на уплату налогов, сборов и иных платежей (заполняется раздельно по источникам финансового обеспечения).</t>
  </si>
  <si>
    <t>Налоговая база, руб.</t>
  </si>
  <si>
    <t>Ставка налога, %</t>
  </si>
  <si>
    <t>Сумма начисленного налога, подлежащего уплате, руб.</t>
  </si>
  <si>
    <t>Госпошлина на окружающую среду</t>
  </si>
  <si>
    <t>3.12. Обоснование (расчет) плановых показателей по прочим расходам (кроме расходов на закупку товаров, работ и услуг) (заполняется раздельно по источникам финансового обеспечения).</t>
  </si>
  <si>
    <t>Пеня по ТГК</t>
  </si>
  <si>
    <t>3.11. Обоснование (расчет) плановых показателей по расходам на безвозмездное перечисление организациям и физическим лицам (заполняется раздельно по источникам финансового обеспечения).</t>
  </si>
  <si>
    <t>помещение № 3 комнаты № 21 - 110,5 кв.м.</t>
  </si>
  <si>
    <t>в том числе: добровольные пожертвования</t>
  </si>
  <si>
    <t>гранты</t>
  </si>
  <si>
    <t>доходы от реализации активов (макулатура, металлолом)</t>
  </si>
  <si>
    <t>3.8. Обоснование (расчет) плановых показателей по выплатам пенсий, пособий, выплачиваемых работодателями.</t>
  </si>
  <si>
    <t>3.8.1. Обоснование (расчет) плановых показателей по выплатам пенсий, пособий, выплачиваемых работодателями (заполняется раздельно по источникам финансового обеспечения).</t>
  </si>
  <si>
    <t>Пенсии, пособия, выплачиваемые работодателями, нанимателями бывшим работникам (КОСГУ 264)</t>
  </si>
  <si>
    <t>Пособия за первые три дня временной нетрудоспособности за счет средств работодателя (КОСГУ 266)</t>
  </si>
  <si>
    <t>ХОВ (гр. Вода м3)</t>
  </si>
  <si>
    <t>Вода хол. (м3)</t>
  </si>
  <si>
    <t>Стоки (м3)</t>
  </si>
  <si>
    <t xml:space="preserve">За негативное воздействие на работу централизованной системы водоотведение, прочие услуги </t>
  </si>
  <si>
    <t>Обращение с ТКО</t>
  </si>
  <si>
    <t>«     »</t>
  </si>
  <si>
    <t xml:space="preserve">                              </t>
  </si>
  <si>
    <t>«      »</t>
  </si>
  <si>
    <t xml:space="preserve">                                 </t>
  </si>
  <si>
    <t>221-85-13</t>
  </si>
  <si>
    <t>3.4. Обоснование (расчет) плановых показателей поступлений доходов по статье 150 «Безвозмездные денежные поступления текущего характера».</t>
  </si>
  <si>
    <t>3.4.1. Обоснование (расчет) плановых показателей поступлений доходов по статье 150 «Безвозмездные денежные поступления текущего характера».</t>
  </si>
  <si>
    <t>3.3.1. Обоснование (расчет) плановых показателей поступлений доходов по статье 140 «Доходы от штрафов, пеней, иных сумм принудительного изъятия».</t>
  </si>
  <si>
    <t>Излишне полученные либо взысканные платежи (кредиторская задолженность по доходам) на начало года</t>
  </si>
  <si>
    <t>Доходы от штрафов, пеней, иных сумм принудительного изъятия, всего</t>
  </si>
  <si>
    <t xml:space="preserve">в том числе:
</t>
  </si>
  <si>
    <t>штрафы</t>
  </si>
  <si>
    <t>пени</t>
  </si>
  <si>
    <t>суммы принудительного изъятия</t>
  </si>
  <si>
    <t>Излишне полученные либо взысканные платежи (кредиторская задолженность по доходам) на конец года</t>
  </si>
  <si>
    <t>Планируемые поступления доходов от штрафов, пеней, иных сумм принудительного изъятия (с. 0100 - с. 0200 + с. 0300 - с. 0400 + с. 0500)</t>
  </si>
  <si>
    <t>Н.С. Кокман</t>
  </si>
  <si>
    <t>(наименование должности уполномоченного лица уполномоченного органа)</t>
  </si>
  <si>
    <t>на 2025 г</t>
  </si>
  <si>
    <t>на 2025 г.</t>
  </si>
  <si>
    <t>2025</t>
  </si>
  <si>
    <t>внебюджет</t>
  </si>
  <si>
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</si>
  <si>
    <t>Утилизация ртутьсодержащих ламп</t>
  </si>
  <si>
    <t>0015</t>
  </si>
  <si>
    <t>Заместитель руководителя главного управления образования администрации города Красноярска</t>
  </si>
  <si>
    <t>Т.В. Авулова</t>
  </si>
  <si>
    <t>Директор</t>
  </si>
  <si>
    <t>ЗП 211</t>
  </si>
  <si>
    <t>ЗП 213</t>
  </si>
  <si>
    <t>на 20___ г.</t>
  </si>
  <si>
    <t>307</t>
  </si>
  <si>
    <t>обязательное страхование</t>
  </si>
  <si>
    <t>3.13.5.</t>
  </si>
  <si>
    <t>Обоснование (расчет) плановых показателей по расходам</t>
  </si>
  <si>
    <t xml:space="preserve">                        на аренду имущества.</t>
  </si>
  <si>
    <t>Код</t>
  </si>
  <si>
    <t>Арендуемая площадь (количество объектов), кв. м (ед.)</t>
  </si>
  <si>
    <t>Продолжительность аренды, (месяц, день, час)</t>
  </si>
  <si>
    <t>Цена аренды в месяц (день, час), руб.</t>
  </si>
  <si>
    <t>строки</t>
  </si>
  <si>
    <t>3.13.7.</t>
  </si>
  <si>
    <t>Обоснование (расчет) плановых показателей по расходам на</t>
  </si>
  <si>
    <t xml:space="preserve">                      обязательное страхование.</t>
  </si>
  <si>
    <t>Количество застрахованных сотрудников, застрахованного имущества, чел.(ед.)</t>
  </si>
  <si>
    <t>Базовые ставки страховых тарифов с учетом поправочных коэффициентов к ним, руб.</t>
  </si>
  <si>
    <t>(текущий</t>
  </si>
  <si>
    <t>финансовый</t>
  </si>
  <si>
    <t>год)</t>
  </si>
  <si>
    <t>3.13.8.</t>
  </si>
  <si>
    <t xml:space="preserve">       повышение квалификации (профессиональную переподготовку).</t>
  </si>
  <si>
    <t>на 2026 г</t>
  </si>
  <si>
    <t>на 2026 г.</t>
  </si>
  <si>
    <t>2024 г.</t>
  </si>
  <si>
    <t>2026</t>
  </si>
  <si>
    <t>______</t>
  </si>
  <si>
    <t>МЗ</t>
  </si>
  <si>
    <t xml:space="preserve">ИЦ </t>
  </si>
  <si>
    <t>ПРОВЕРКА!!!</t>
  </si>
  <si>
    <t xml:space="preserve">АЦК МЗ </t>
  </si>
  <si>
    <t>АЦК ИЦ</t>
  </si>
  <si>
    <t xml:space="preserve"> ПЛАН
 финансово-хозяйственной деятельности на 2025 г. </t>
  </si>
  <si>
    <t>(на 2025 г. и плановый период 2026 и 2027 годов¹)</t>
  </si>
  <si>
    <t xml:space="preserve">на 2026 г. </t>
  </si>
  <si>
    <t>на 2027 г</t>
  </si>
  <si>
    <t>2027</t>
  </si>
  <si>
    <t>Ободенко Н.М.</t>
  </si>
  <si>
    <t>Экономист</t>
  </si>
  <si>
    <t>на 01.01.2025 г.</t>
  </si>
  <si>
    <t>на 2027 г.</t>
  </si>
  <si>
    <t>3.6.3. Расчет фонда оплаты труда на 2025 г. (текущий финансовый год) (заполняется раздельно по источникам финансового обеспечения).</t>
  </si>
  <si>
    <t>3.6.4. Расчет фонда оплаты труда на 2026 г. (первый год финансового плана) (заполняется раздельно по источникам финансового обеспечения).</t>
  </si>
  <si>
    <t>3.6.5. Расчет фонда оплаты труда на 2027 г. (второй год планового периода) (заполняется раздельно по источникам финансового обеспечения).</t>
  </si>
  <si>
    <t>021R373980</t>
  </si>
  <si>
    <t xml:space="preserve"> 0210088110</t>
  </si>
  <si>
    <t xml:space="preserve"> 02100S5820</t>
  </si>
  <si>
    <t>Заведующий  МБДОУ № 92</t>
  </si>
  <si>
    <t>М.А. Шахова</t>
  </si>
  <si>
    <t xml:space="preserve"> муниципальное бюджетное дошкольное образовательное учреждение "Детский сад № 92"</t>
  </si>
  <si>
    <t>"Дошколёнок"</t>
  </si>
  <si>
    <t>"Говоруша"</t>
  </si>
  <si>
    <t>Английский для малышей</t>
  </si>
  <si>
    <t xml:space="preserve">Цветная палитра </t>
  </si>
  <si>
    <t>Беби - Фитнес</t>
  </si>
  <si>
    <t>Монтессорик</t>
  </si>
  <si>
    <t>Театр</t>
  </si>
  <si>
    <t>платные образовательные услуги, в том числе:</t>
  </si>
  <si>
    <t>043Г9740</t>
  </si>
  <si>
    <t>Реализация дополнительных общеразвивающих программ</t>
  </si>
  <si>
    <t>п 3, к 9,  э 2, Линейная,121 (ООО "Я ЧЕМПИОН")</t>
  </si>
  <si>
    <t>Страхование лифта</t>
  </si>
  <si>
    <t>Другие экономические санкции (административные штрафы)</t>
  </si>
  <si>
    <t>страхование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</si>
</sst>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0.000"/>
    <numFmt numFmtId="166" formatCode="[$-F800]dddd\,\ mmmm\ dd\,\ yyyy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Calibri"/>
      <family val="2"/>
      <charset val="204"/>
    </font>
    <font>
      <sz val="15"/>
      <name val="Times New Roman"/>
      <family val="1"/>
      <charset val="204"/>
    </font>
    <font>
      <vertAlign val="superscript"/>
      <sz val="15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6282F"/>
      <name val="Courier New"/>
      <family val="3"/>
      <charset val="204"/>
    </font>
    <font>
      <sz val="1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  <charset val="204"/>
    </font>
    <font>
      <sz val="12"/>
      <name val="Arial"/>
      <family val="2"/>
      <charset val="204"/>
    </font>
    <font>
      <b/>
      <sz val="8"/>
      <name val="Arial Cyr"/>
    </font>
    <font>
      <sz val="11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/>
      <right style="mediumDashDotDot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43" fontId="30" fillId="0" borderId="0" applyFont="0" applyFill="0" applyBorder="0" applyAlignment="0" applyProtection="0"/>
  </cellStyleXfs>
  <cellXfs count="4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1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0" borderId="8" xfId="0" applyFont="1" applyBorder="1" applyAlignment="1">
      <alignment horizontal="left"/>
    </xf>
    <xf numFmtId="2" fontId="3" fillId="0" borderId="4" xfId="0" applyNumberFormat="1" applyFont="1" applyBorder="1" applyAlignment="1">
      <alignment horizontal="center" wrapText="1"/>
    </xf>
    <xf numFmtId="4" fontId="3" fillId="5" borderId="4" xfId="0" applyNumberFormat="1" applyFont="1" applyFill="1" applyBorder="1" applyAlignment="1">
      <alignment horizontal="left"/>
    </xf>
    <xf numFmtId="4" fontId="3" fillId="4" borderId="0" xfId="0" applyNumberFormat="1" applyFont="1" applyFill="1" applyAlignment="1">
      <alignment horizontal="left"/>
    </xf>
    <xf numFmtId="4" fontId="3" fillId="5" borderId="8" xfId="0" applyNumberFormat="1" applyFont="1" applyFill="1" applyBorder="1" applyAlignment="1">
      <alignment horizontal="left"/>
    </xf>
    <xf numFmtId="4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5" borderId="0" xfId="0" applyFill="1"/>
    <xf numFmtId="4" fontId="3" fillId="0" borderId="8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center"/>
    </xf>
    <xf numFmtId="4" fontId="3" fillId="4" borderId="4" xfId="0" applyNumberFormat="1" applyFont="1" applyFill="1" applyBorder="1" applyAlignment="1">
      <alignment horizontal="left"/>
    </xf>
    <xf numFmtId="4" fontId="3" fillId="4" borderId="4" xfId="0" applyNumberFormat="1" applyFont="1" applyFill="1" applyBorder="1" applyAlignment="1">
      <alignment horizontal="center"/>
    </xf>
    <xf numFmtId="0" fontId="0" fillId="4" borderId="0" xfId="0" applyFill="1"/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left"/>
    </xf>
    <xf numFmtId="0" fontId="0" fillId="2" borderId="0" xfId="0" applyFill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center" wrapText="1"/>
    </xf>
    <xf numFmtId="49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left"/>
    </xf>
    <xf numFmtId="49" fontId="3" fillId="4" borderId="4" xfId="0" applyNumberFormat="1" applyFont="1" applyFill="1" applyBorder="1" applyAlignment="1">
      <alignment vertical="top" wrapText="1"/>
    </xf>
    <xf numFmtId="49" fontId="3" fillId="4" borderId="4" xfId="0" applyNumberFormat="1" applyFont="1" applyFill="1" applyBorder="1" applyAlignment="1">
      <alignment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wrapText="1"/>
    </xf>
    <xf numFmtId="4" fontId="3" fillId="4" borderId="4" xfId="0" applyNumberFormat="1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49" fontId="3" fillId="0" borderId="4" xfId="0" applyNumberFormat="1" applyFont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wrapText="1"/>
    </xf>
    <xf numFmtId="49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left"/>
    </xf>
    <xf numFmtId="0" fontId="6" fillId="0" borderId="0" xfId="1" applyFont="1"/>
    <xf numFmtId="0" fontId="3" fillId="0" borderId="0" xfId="1" applyFont="1" applyAlignment="1">
      <alignment horizontal="left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vertical="top"/>
    </xf>
    <xf numFmtId="4" fontId="3" fillId="0" borderId="4" xfId="1" applyNumberFormat="1" applyFont="1" applyBorder="1"/>
    <xf numFmtId="4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49" fontId="3" fillId="0" borderId="4" xfId="1" applyNumberFormat="1" applyFont="1" applyBorder="1" applyAlignment="1">
      <alignment vertical="top" wrapText="1"/>
    </xf>
    <xf numFmtId="4" fontId="3" fillId="0" borderId="4" xfId="1" applyNumberFormat="1" applyFont="1" applyBorder="1" applyAlignment="1">
      <alignment vertical="top" wrapText="1"/>
    </xf>
    <xf numFmtId="4" fontId="3" fillId="0" borderId="4" xfId="1" applyNumberFormat="1" applyFont="1" applyBorder="1" applyAlignment="1">
      <alignment horizontal="center" vertical="center" wrapText="1"/>
    </xf>
    <xf numFmtId="2" fontId="3" fillId="0" borderId="27" xfId="1" applyNumberFormat="1" applyFont="1" applyBorder="1" applyAlignment="1">
      <alignment vertical="top"/>
    </xf>
    <xf numFmtId="2" fontId="3" fillId="0" borderId="28" xfId="1" applyNumberFormat="1" applyFont="1" applyBorder="1" applyAlignment="1">
      <alignment vertical="top"/>
    </xf>
    <xf numFmtId="2" fontId="3" fillId="0" borderId="29" xfId="1" applyNumberFormat="1" applyFont="1" applyBorder="1" applyAlignment="1">
      <alignment vertical="top"/>
    </xf>
    <xf numFmtId="0" fontId="6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164" fontId="3" fillId="0" borderId="4" xfId="1" applyNumberFormat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vertical="top" wrapText="1"/>
    </xf>
    <xf numFmtId="49" fontId="3" fillId="0" borderId="0" xfId="1" applyNumberFormat="1" applyFont="1" applyAlignment="1">
      <alignment vertical="top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wrapText="1"/>
    </xf>
    <xf numFmtId="0" fontId="3" fillId="4" borderId="4" xfId="1" applyFont="1" applyFill="1" applyBorder="1" applyAlignment="1">
      <alignment horizontal="left" vertical="top" wrapText="1"/>
    </xf>
    <xf numFmtId="4" fontId="3" fillId="0" borderId="4" xfId="1" applyNumberFormat="1" applyFont="1" applyBorder="1" applyAlignment="1">
      <alignment wrapText="1"/>
    </xf>
    <xf numFmtId="4" fontId="3" fillId="0" borderId="0" xfId="1" applyNumberFormat="1" applyFont="1" applyAlignment="1">
      <alignment wrapText="1"/>
    </xf>
    <xf numFmtId="0" fontId="3" fillId="4" borderId="4" xfId="1" applyFont="1" applyFill="1" applyBorder="1" applyAlignment="1">
      <alignment wrapText="1"/>
    </xf>
    <xf numFmtId="49" fontId="3" fillId="4" borderId="4" xfId="1" applyNumberFormat="1" applyFont="1" applyFill="1" applyBorder="1" applyAlignment="1">
      <alignment wrapText="1"/>
    </xf>
    <xf numFmtId="4" fontId="3" fillId="4" borderId="4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wrapText="1"/>
    </xf>
    <xf numFmtId="0" fontId="3" fillId="4" borderId="0" xfId="1" applyFont="1" applyFill="1" applyAlignment="1">
      <alignment horizontal="left"/>
    </xf>
    <xf numFmtId="2" fontId="3" fillId="4" borderId="0" xfId="1" applyNumberFormat="1" applyFont="1" applyFill="1" applyAlignment="1">
      <alignment wrapText="1"/>
    </xf>
    <xf numFmtId="0" fontId="3" fillId="0" borderId="4" xfId="1" applyFont="1" applyBorder="1" applyAlignment="1">
      <alignment wrapText="1"/>
    </xf>
    <xf numFmtId="49" fontId="3" fillId="0" borderId="4" xfId="1" applyNumberFormat="1" applyFont="1" applyBorder="1" applyAlignment="1">
      <alignment wrapText="1"/>
    </xf>
    <xf numFmtId="2" fontId="3" fillId="0" borderId="4" xfId="1" applyNumberFormat="1" applyFont="1" applyBorder="1" applyAlignment="1">
      <alignment wrapText="1"/>
    </xf>
    <xf numFmtId="0" fontId="3" fillId="0" borderId="4" xfId="1" applyFont="1" applyBorder="1" applyAlignment="1">
      <alignment horizontal="center" wrapText="1"/>
    </xf>
    <xf numFmtId="4" fontId="3" fillId="0" borderId="4" xfId="1" applyNumberFormat="1" applyFont="1" applyBorder="1" applyAlignment="1">
      <alignment horizontal="center" wrapText="1"/>
    </xf>
    <xf numFmtId="0" fontId="3" fillId="4" borderId="4" xfId="1" applyFont="1" applyFill="1" applyBorder="1" applyAlignment="1">
      <alignment vertical="center" wrapText="1"/>
    </xf>
    <xf numFmtId="0" fontId="3" fillId="4" borderId="4" xfId="1" applyFont="1" applyFill="1" applyBorder="1" applyAlignment="1">
      <alignment vertical="top" wrapText="1"/>
    </xf>
    <xf numFmtId="49" fontId="3" fillId="4" borderId="4" xfId="1" applyNumberFormat="1" applyFont="1" applyFill="1" applyBorder="1" applyAlignment="1">
      <alignment vertical="top" wrapText="1"/>
    </xf>
    <xf numFmtId="4" fontId="3" fillId="4" borderId="0" xfId="1" applyNumberFormat="1" applyFont="1" applyFill="1" applyAlignment="1">
      <alignment wrapText="1"/>
    </xf>
    <xf numFmtId="0" fontId="3" fillId="4" borderId="0" xfId="1" applyFont="1" applyFill="1" applyAlignment="1">
      <alignment vertical="top" wrapText="1"/>
    </xf>
    <xf numFmtId="4" fontId="3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top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49" fontId="3" fillId="0" borderId="0" xfId="1" applyNumberFormat="1" applyFont="1" applyAlignment="1">
      <alignment horizontal="center" vertical="center" wrapText="1"/>
    </xf>
    <xf numFmtId="49" fontId="3" fillId="0" borderId="0" xfId="1" applyNumberFormat="1" applyFont="1" applyAlignment="1">
      <alignment horizontal="center" wrapText="1"/>
    </xf>
    <xf numFmtId="0" fontId="3" fillId="4" borderId="0" xfId="1" applyFont="1" applyFill="1" applyAlignment="1">
      <alignment vertical="center" wrapText="1"/>
    </xf>
    <xf numFmtId="0" fontId="3" fillId="0" borderId="0" xfId="1" applyFont="1"/>
    <xf numFmtId="0" fontId="3" fillId="0" borderId="4" xfId="1" applyFont="1" applyBorder="1" applyAlignment="1">
      <alignment horizontal="left" wrapText="1"/>
    </xf>
    <xf numFmtId="0" fontId="3" fillId="0" borderId="4" xfId="1" applyFont="1" applyBorder="1" applyAlignment="1">
      <alignment horizontal="left"/>
    </xf>
    <xf numFmtId="4" fontId="3" fillId="0" borderId="4" xfId="1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left"/>
    </xf>
    <xf numFmtId="4" fontId="3" fillId="0" borderId="4" xfId="1" applyNumberFormat="1" applyFont="1" applyBorder="1" applyAlignment="1">
      <alignment horizontal="left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3" fillId="0" borderId="4" xfId="1" applyFont="1" applyBorder="1"/>
    <xf numFmtId="4" fontId="3" fillId="0" borderId="4" xfId="1" applyNumberFormat="1" applyFont="1" applyBorder="1" applyAlignment="1">
      <alignment horizontal="left" wrapText="1"/>
    </xf>
    <xf numFmtId="3" fontId="3" fillId="0" borderId="0" xfId="1" applyNumberFormat="1" applyFont="1" applyAlignment="1">
      <alignment horizontal="left"/>
    </xf>
    <xf numFmtId="4" fontId="3" fillId="0" borderId="0" xfId="1" applyNumberFormat="1" applyFont="1" applyAlignment="1">
      <alignment horizontal="right"/>
    </xf>
    <xf numFmtId="2" fontId="3" fillId="0" borderId="4" xfId="1" applyNumberFormat="1" applyFont="1" applyBorder="1" applyAlignment="1">
      <alignment horizontal="center" wrapText="1"/>
    </xf>
    <xf numFmtId="0" fontId="3" fillId="0" borderId="4" xfId="1" applyFont="1" applyBorder="1" applyAlignment="1">
      <alignment horizontal="left" vertical="center" wrapText="1"/>
    </xf>
    <xf numFmtId="165" fontId="3" fillId="0" borderId="4" xfId="1" applyNumberFormat="1" applyFont="1" applyBorder="1" applyAlignment="1">
      <alignment horizontal="left" wrapText="1"/>
    </xf>
    <xf numFmtId="4" fontId="14" fillId="0" borderId="4" xfId="1" applyNumberFormat="1" applyFont="1" applyBorder="1" applyAlignment="1">
      <alignment horizontal="left" wrapText="1"/>
    </xf>
    <xf numFmtId="4" fontId="14" fillId="0" borderId="4" xfId="1" applyNumberFormat="1" applyFont="1" applyBorder="1" applyAlignment="1">
      <alignment horizontal="center" wrapText="1"/>
    </xf>
    <xf numFmtId="4" fontId="3" fillId="0" borderId="0" xfId="1" applyNumberFormat="1" applyFont="1" applyAlignment="1">
      <alignment horizontal="left" wrapText="1"/>
    </xf>
    <xf numFmtId="0" fontId="14" fillId="0" borderId="4" xfId="1" applyFont="1" applyBorder="1" applyAlignment="1">
      <alignment wrapText="1"/>
    </xf>
    <xf numFmtId="49" fontId="14" fillId="0" borderId="4" xfId="1" applyNumberFormat="1" applyFont="1" applyBorder="1" applyAlignment="1">
      <alignment wrapText="1"/>
    </xf>
    <xf numFmtId="2" fontId="14" fillId="0" borderId="4" xfId="1" applyNumberFormat="1" applyFont="1" applyBorder="1" applyAlignment="1">
      <alignment wrapText="1"/>
    </xf>
    <xf numFmtId="0" fontId="9" fillId="0" borderId="0" xfId="1" applyFont="1"/>
    <xf numFmtId="0" fontId="8" fillId="0" borderId="4" xfId="1" applyFont="1" applyBorder="1" applyAlignment="1">
      <alignment wrapText="1"/>
    </xf>
    <xf numFmtId="49" fontId="3" fillId="0" borderId="4" xfId="1" applyNumberFormat="1" applyFont="1" applyBorder="1"/>
    <xf numFmtId="0" fontId="14" fillId="0" borderId="4" xfId="1" applyFont="1" applyBorder="1"/>
    <xf numFmtId="49" fontId="14" fillId="0" borderId="4" xfId="1" applyNumberFormat="1" applyFont="1" applyBorder="1"/>
    <xf numFmtId="3" fontId="14" fillId="0" borderId="4" xfId="1" applyNumberFormat="1" applyFont="1" applyBorder="1"/>
    <xf numFmtId="49" fontId="3" fillId="0" borderId="0" xfId="1" applyNumberFormat="1" applyFont="1" applyAlignment="1">
      <alignment horizontal="center"/>
    </xf>
    <xf numFmtId="0" fontId="3" fillId="0" borderId="31" xfId="1" applyFont="1" applyBorder="1"/>
    <xf numFmtId="0" fontId="3" fillId="0" borderId="32" xfId="1" applyFont="1" applyBorder="1"/>
    <xf numFmtId="49" fontId="3" fillId="0" borderId="4" xfId="1" applyNumberFormat="1" applyFont="1" applyBorder="1" applyAlignment="1">
      <alignment horizontal="center"/>
    </xf>
    <xf numFmtId="0" fontId="3" fillId="0" borderId="4" xfId="1" applyFont="1" applyBorder="1" applyAlignment="1">
      <alignment vertical="top"/>
    </xf>
    <xf numFmtId="0" fontId="3" fillId="4" borderId="4" xfId="1" applyFont="1" applyFill="1" applyBorder="1" applyAlignment="1">
      <alignment vertical="top"/>
    </xf>
    <xf numFmtId="49" fontId="3" fillId="4" borderId="4" xfId="1" applyNumberFormat="1" applyFont="1" applyFill="1" applyBorder="1"/>
    <xf numFmtId="4" fontId="3" fillId="4" borderId="4" xfId="1" applyNumberFormat="1" applyFont="1" applyFill="1" applyBorder="1"/>
    <xf numFmtId="4" fontId="3" fillId="4" borderId="0" xfId="1" applyNumberFormat="1" applyFont="1" applyFill="1" applyAlignment="1">
      <alignment horizontal="left"/>
    </xf>
    <xf numFmtId="0" fontId="3" fillId="0" borderId="4" xfId="1" applyFont="1" applyBorder="1" applyAlignment="1">
      <alignment vertical="center"/>
    </xf>
    <xf numFmtId="4" fontId="3" fillId="0" borderId="0" xfId="1" applyNumberFormat="1" applyFont="1" applyAlignment="1">
      <alignment horizontal="center"/>
    </xf>
    <xf numFmtId="0" fontId="3" fillId="0" borderId="31" xfId="1" applyFont="1" applyBorder="1" applyAlignment="1">
      <alignment wrapText="1"/>
    </xf>
    <xf numFmtId="0" fontId="14" fillId="0" borderId="4" xfId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2" fontId="14" fillId="0" borderId="4" xfId="1" applyNumberFormat="1" applyFont="1" applyBorder="1"/>
    <xf numFmtId="1" fontId="16" fillId="0" borderId="4" xfId="1" applyNumberFormat="1" applyFont="1" applyBorder="1" applyAlignment="1">
      <alignment horizontal="left" vertical="center" wrapText="1"/>
    </xf>
    <xf numFmtId="4" fontId="3" fillId="0" borderId="4" xfId="1" applyNumberFormat="1" applyFont="1" applyBorder="1" applyAlignment="1">
      <alignment horizontal="right"/>
    </xf>
    <xf numFmtId="4" fontId="11" fillId="0" borderId="4" xfId="1" applyNumberFormat="1" applyBorder="1"/>
    <xf numFmtId="4" fontId="14" fillId="0" borderId="4" xfId="1" applyNumberFormat="1" applyFont="1" applyBorder="1"/>
    <xf numFmtId="0" fontId="11" fillId="0" borderId="0" xfId="1"/>
    <xf numFmtId="0" fontId="11" fillId="0" borderId="4" xfId="1" applyBorder="1" applyAlignment="1">
      <alignment horizontal="center" wrapText="1"/>
    </xf>
    <xf numFmtId="0" fontId="11" fillId="0" borderId="4" xfId="1" applyBorder="1" applyAlignment="1">
      <alignment horizontal="center"/>
    </xf>
    <xf numFmtId="49" fontId="11" fillId="0" borderId="4" xfId="1" applyNumberFormat="1" applyBorder="1" applyAlignment="1">
      <alignment horizontal="right"/>
    </xf>
    <xf numFmtId="3" fontId="11" fillId="0" borderId="4" xfId="1" applyNumberFormat="1" applyBorder="1"/>
    <xf numFmtId="0" fontId="11" fillId="0" borderId="4" xfId="1" applyBorder="1"/>
    <xf numFmtId="0" fontId="3" fillId="4" borderId="4" xfId="1" applyFont="1" applyFill="1" applyBorder="1"/>
    <xf numFmtId="49" fontId="11" fillId="4" borderId="4" xfId="1" applyNumberFormat="1" applyFill="1" applyBorder="1" applyAlignment="1">
      <alignment horizontal="right"/>
    </xf>
    <xf numFmtId="3" fontId="11" fillId="4" borderId="4" xfId="1" applyNumberFormat="1" applyFill="1" applyBorder="1"/>
    <xf numFmtId="0" fontId="11" fillId="4" borderId="4" xfId="1" applyFill="1" applyBorder="1"/>
    <xf numFmtId="4" fontId="11" fillId="4" borderId="4" xfId="1" applyNumberFormat="1" applyFill="1" applyBorder="1"/>
    <xf numFmtId="0" fontId="11" fillId="4" borderId="0" xfId="1" applyFill="1"/>
    <xf numFmtId="0" fontId="17" fillId="0" borderId="4" xfId="1" applyFont="1" applyBorder="1" applyAlignment="1">
      <alignment vertical="center" wrapText="1"/>
    </xf>
    <xf numFmtId="0" fontId="18" fillId="0" borderId="4" xfId="1" applyFont="1" applyBorder="1" applyAlignment="1">
      <alignment horizontal="center"/>
    </xf>
    <xf numFmtId="0" fontId="18" fillId="0" borderId="4" xfId="1" applyFont="1" applyBorder="1" applyAlignment="1">
      <alignment horizontal="right"/>
    </xf>
    <xf numFmtId="4" fontId="18" fillId="0" borderId="4" xfId="1" applyNumberFormat="1" applyFont="1" applyBorder="1" applyAlignment="1">
      <alignment horizontal="right"/>
    </xf>
    <xf numFmtId="4" fontId="11" fillId="0" borderId="0" xfId="1" applyNumberFormat="1"/>
    <xf numFmtId="0" fontId="17" fillId="4" borderId="4" xfId="1" applyFont="1" applyFill="1" applyBorder="1" applyAlignment="1">
      <alignment wrapText="1"/>
    </xf>
    <xf numFmtId="4" fontId="11" fillId="4" borderId="4" xfId="1" applyNumberFormat="1" applyFill="1" applyBorder="1" applyAlignment="1">
      <alignment horizontal="center" vertical="center"/>
    </xf>
    <xf numFmtId="0" fontId="17" fillId="0" borderId="4" xfId="1" applyFont="1" applyBorder="1" applyAlignment="1">
      <alignment wrapText="1"/>
    </xf>
    <xf numFmtId="4" fontId="18" fillId="0" borderId="4" xfId="1" applyNumberFormat="1" applyFont="1" applyBorder="1" applyAlignment="1">
      <alignment horizontal="center"/>
    </xf>
    <xf numFmtId="0" fontId="18" fillId="0" borderId="4" xfId="1" applyFont="1" applyBorder="1"/>
    <xf numFmtId="0" fontId="3" fillId="4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19" fillId="0" borderId="0" xfId="0" applyFont="1"/>
    <xf numFmtId="0" fontId="19" fillId="4" borderId="0" xfId="0" applyFont="1" applyFill="1"/>
    <xf numFmtId="4" fontId="3" fillId="5" borderId="4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4" borderId="4" xfId="1" applyFont="1" applyFill="1" applyBorder="1" applyAlignment="1">
      <alignment horizontal="left" wrapText="1"/>
    </xf>
    <xf numFmtId="4" fontId="3" fillId="0" borderId="4" xfId="0" applyNumberFormat="1" applyFont="1" applyBorder="1" applyAlignment="1">
      <alignment horizontal="left" wrapText="1"/>
    </xf>
    <xf numFmtId="0" fontId="3" fillId="4" borderId="0" xfId="0" applyFont="1" applyFill="1"/>
    <xf numFmtId="0" fontId="3" fillId="4" borderId="4" xfId="0" applyFont="1" applyFill="1" applyBorder="1" applyAlignment="1">
      <alignment vertical="top" wrapText="1"/>
    </xf>
    <xf numFmtId="49" fontId="3" fillId="4" borderId="4" xfId="0" applyNumberFormat="1" applyFont="1" applyFill="1" applyBorder="1" applyAlignment="1">
      <alignment vertical="top"/>
    </xf>
    <xf numFmtId="0" fontId="3" fillId="4" borderId="4" xfId="0" applyFont="1" applyFill="1" applyBorder="1"/>
    <xf numFmtId="4" fontId="3" fillId="4" borderId="4" xfId="0" applyNumberFormat="1" applyFont="1" applyFill="1" applyBorder="1"/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 vertical="center"/>
    </xf>
    <xf numFmtId="4" fontId="3" fillId="0" borderId="0" xfId="1" applyNumberFormat="1" applyFont="1"/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wrapText="1"/>
    </xf>
    <xf numFmtId="0" fontId="20" fillId="0" borderId="4" xfId="0" applyFont="1" applyBorder="1"/>
    <xf numFmtId="4" fontId="20" fillId="0" borderId="4" xfId="0" applyNumberFormat="1" applyFont="1" applyBorder="1"/>
    <xf numFmtId="4" fontId="3" fillId="3" borderId="4" xfId="0" quotePrefix="1" applyNumberFormat="1" applyFont="1" applyFill="1" applyBorder="1" applyAlignment="1">
      <alignment horizontal="left"/>
    </xf>
    <xf numFmtId="4" fontId="3" fillId="6" borderId="4" xfId="1" applyNumberFormat="1" applyFont="1" applyFill="1" applyBorder="1" applyAlignment="1">
      <alignment horizontal="center" vertical="center" wrapText="1"/>
    </xf>
    <xf numFmtId="4" fontId="15" fillId="6" borderId="4" xfId="1" applyNumberFormat="1" applyFont="1" applyFill="1" applyBorder="1"/>
    <xf numFmtId="3" fontId="3" fillId="6" borderId="4" xfId="1" applyNumberFormat="1" applyFont="1" applyFill="1" applyBorder="1"/>
    <xf numFmtId="4" fontId="3" fillId="6" borderId="4" xfId="1" applyNumberFormat="1" applyFont="1" applyFill="1" applyBorder="1"/>
    <xf numFmtId="4" fontId="11" fillId="6" borderId="4" xfId="1" applyNumberFormat="1" applyFill="1" applyBorder="1"/>
    <xf numFmtId="3" fontId="11" fillId="6" borderId="4" xfId="1" applyNumberFormat="1" applyFill="1" applyBorder="1"/>
    <xf numFmtId="4" fontId="3" fillId="7" borderId="4" xfId="0" applyNumberFormat="1" applyFont="1" applyFill="1" applyBorder="1" applyAlignment="1">
      <alignment horizontal="left"/>
    </xf>
    <xf numFmtId="4" fontId="3" fillId="0" borderId="0" xfId="1" applyNumberFormat="1" applyFont="1" applyAlignment="1">
      <alignment horizontal="center" wrapText="1"/>
    </xf>
    <xf numFmtId="4" fontId="3" fillId="0" borderId="0" xfId="1" applyNumberFormat="1" applyFont="1" applyAlignment="1">
      <alignment horizontal="center" vertical="center"/>
    </xf>
    <xf numFmtId="4" fontId="3" fillId="4" borderId="0" xfId="0" applyNumberFormat="1" applyFont="1" applyFill="1" applyAlignment="1">
      <alignment horizontal="center" wrapText="1"/>
    </xf>
    <xf numFmtId="4" fontId="0" fillId="0" borderId="0" xfId="0" applyNumberFormat="1"/>
    <xf numFmtId="4" fontId="6" fillId="0" borderId="0" xfId="1" applyNumberFormat="1" applyFont="1"/>
    <xf numFmtId="0" fontId="3" fillId="7" borderId="4" xfId="1" applyFont="1" applyFill="1" applyBorder="1" applyAlignment="1">
      <alignment vertical="top" wrapText="1"/>
    </xf>
    <xf numFmtId="0" fontId="1" fillId="0" borderId="0" xfId="2"/>
    <xf numFmtId="0" fontId="21" fillId="0" borderId="0" xfId="2" applyFont="1"/>
    <xf numFmtId="0" fontId="22" fillId="0" borderId="0" xfId="2" applyFont="1" applyAlignment="1">
      <alignment horizontal="justify"/>
    </xf>
    <xf numFmtId="0" fontId="22" fillId="0" borderId="34" xfId="2" applyFont="1" applyBorder="1" applyAlignment="1">
      <alignment horizontal="center" vertical="top" wrapText="1"/>
    </xf>
    <xf numFmtId="0" fontId="22" fillId="0" borderId="39" xfId="2" applyFont="1" applyBorder="1" applyAlignment="1">
      <alignment horizontal="center" vertical="top" wrapText="1"/>
    </xf>
    <xf numFmtId="0" fontId="22" fillId="0" borderId="33" xfId="2" applyFont="1" applyBorder="1" applyAlignment="1">
      <alignment horizontal="center" vertical="top" wrapText="1"/>
    </xf>
    <xf numFmtId="0" fontId="1" fillId="0" borderId="41" xfId="2" applyBorder="1" applyAlignment="1">
      <alignment vertical="top" wrapText="1"/>
    </xf>
    <xf numFmtId="0" fontId="22" fillId="0" borderId="34" xfId="2" applyFont="1" applyBorder="1" applyAlignment="1">
      <alignment horizontal="justify" vertical="top" wrapText="1"/>
    </xf>
    <xf numFmtId="0" fontId="22" fillId="0" borderId="33" xfId="2" applyFont="1" applyBorder="1" applyAlignment="1">
      <alignment horizontal="justify" vertical="top" wrapText="1"/>
    </xf>
    <xf numFmtId="0" fontId="22" fillId="0" borderId="35" xfId="2" applyFont="1" applyBorder="1" applyAlignment="1">
      <alignment horizontal="justify" vertical="top" wrapText="1"/>
    </xf>
    <xf numFmtId="0" fontId="22" fillId="0" borderId="35" xfId="2" applyFont="1" applyBorder="1" applyAlignment="1">
      <alignment horizontal="center" vertical="top" wrapText="1"/>
    </xf>
    <xf numFmtId="0" fontId="22" fillId="0" borderId="42" xfId="2" applyFont="1" applyBorder="1" applyAlignment="1">
      <alignment horizontal="justify" vertical="top" wrapText="1"/>
    </xf>
    <xf numFmtId="4" fontId="0" fillId="4" borderId="0" xfId="0" applyNumberFormat="1" applyFill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6" borderId="4" xfId="0" applyFont="1" applyFill="1" applyBorder="1" applyAlignment="1">
      <alignment horizontal="center"/>
    </xf>
    <xf numFmtId="4" fontId="3" fillId="6" borderId="4" xfId="0" applyNumberFormat="1" applyFont="1" applyFill="1" applyBorder="1" applyAlignment="1">
      <alignment horizontal="left"/>
    </xf>
    <xf numFmtId="0" fontId="3" fillId="6" borderId="4" xfId="1" applyFont="1" applyFill="1" applyBorder="1" applyAlignment="1">
      <alignment horizontal="center" vertical="center" wrapText="1"/>
    </xf>
    <xf numFmtId="2" fontId="3" fillId="0" borderId="0" xfId="1" applyNumberFormat="1" applyFont="1" applyAlignment="1">
      <alignment wrapText="1"/>
    </xf>
    <xf numFmtId="49" fontId="14" fillId="0" borderId="0" xfId="0" applyNumberFormat="1" applyFont="1" applyAlignment="1">
      <alignment wrapText="1"/>
    </xf>
    <xf numFmtId="0" fontId="14" fillId="0" borderId="0" xfId="0" applyFont="1" applyAlignment="1">
      <alignment horizontal="left" vertical="top" wrapText="1"/>
    </xf>
    <xf numFmtId="49" fontId="14" fillId="0" borderId="0" xfId="0" applyNumberFormat="1" applyFont="1" applyAlignment="1">
      <alignment horizontal="center" wrapText="1"/>
    </xf>
    <xf numFmtId="4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49" fontId="25" fillId="0" borderId="0" xfId="0" applyNumberFormat="1" applyFont="1" applyAlignment="1">
      <alignment wrapText="1"/>
    </xf>
    <xf numFmtId="0" fontId="25" fillId="0" borderId="23" xfId="0" applyFont="1" applyBorder="1" applyAlignment="1">
      <alignment horizontal="left" wrapTex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4" fontId="28" fillId="4" borderId="0" xfId="0" applyNumberFormat="1" applyFont="1" applyFill="1"/>
    <xf numFmtId="0" fontId="28" fillId="5" borderId="0" xfId="0" applyFont="1" applyFill="1"/>
    <xf numFmtId="4" fontId="28" fillId="5" borderId="0" xfId="0" applyNumberFormat="1" applyFont="1" applyFill="1"/>
    <xf numFmtId="0" fontId="29" fillId="0" borderId="0" xfId="0" applyFont="1"/>
    <xf numFmtId="4" fontId="29" fillId="4" borderId="0" xfId="0" applyNumberFormat="1" applyFont="1" applyFill="1"/>
    <xf numFmtId="0" fontId="29" fillId="5" borderId="0" xfId="0" applyFont="1" applyFill="1"/>
    <xf numFmtId="4" fontId="3" fillId="0" borderId="4" xfId="1" applyNumberFormat="1" applyFont="1" applyBorder="1" applyAlignment="1">
      <alignment horizontal="center" vertical="top" wrapText="1"/>
    </xf>
    <xf numFmtId="4" fontId="31" fillId="0" borderId="0" xfId="0" applyNumberFormat="1" applyFont="1"/>
    <xf numFmtId="43" fontId="32" fillId="0" borderId="4" xfId="3" applyFont="1" applyFill="1" applyBorder="1" applyAlignment="1">
      <alignment horizontal="left"/>
    </xf>
    <xf numFmtId="43" fontId="31" fillId="0" borderId="4" xfId="3" applyFont="1" applyFill="1" applyBorder="1" applyAlignment="1">
      <alignment horizontal="left"/>
    </xf>
    <xf numFmtId="4" fontId="33" fillId="0" borderId="4" xfId="0" applyNumberFormat="1" applyFont="1" applyBorder="1" applyAlignment="1">
      <alignment horizontal="right" vertical="center" wrapText="1"/>
    </xf>
    <xf numFmtId="4" fontId="33" fillId="0" borderId="43" xfId="0" applyNumberFormat="1" applyFont="1" applyBorder="1" applyAlignment="1">
      <alignment horizontal="right" vertical="center" wrapText="1"/>
    </xf>
    <xf numFmtId="4" fontId="34" fillId="4" borderId="0" xfId="0" applyNumberFormat="1" applyFont="1" applyFill="1"/>
    <xf numFmtId="4" fontId="34" fillId="0" borderId="0" xfId="0" applyNumberFormat="1" applyFont="1"/>
    <xf numFmtId="4" fontId="3" fillId="8" borderId="4" xfId="1" applyNumberFormat="1" applyFont="1" applyFill="1" applyBorder="1" applyAlignment="1">
      <alignment horizontal="center"/>
    </xf>
    <xf numFmtId="4" fontId="3" fillId="8" borderId="4" xfId="1" applyNumberFormat="1" applyFont="1" applyFill="1" applyBorder="1" applyAlignment="1">
      <alignment horizontal="center" wrapText="1"/>
    </xf>
    <xf numFmtId="165" fontId="3" fillId="8" borderId="4" xfId="1" applyNumberFormat="1" applyFont="1" applyFill="1" applyBorder="1" applyAlignment="1">
      <alignment horizontal="left" wrapText="1"/>
    </xf>
    <xf numFmtId="2" fontId="3" fillId="8" borderId="4" xfId="1" applyNumberFormat="1" applyFont="1" applyFill="1" applyBorder="1" applyAlignment="1">
      <alignment horizontal="center" wrapText="1"/>
    </xf>
    <xf numFmtId="4" fontId="3" fillId="8" borderId="4" xfId="1" applyNumberFormat="1" applyFont="1" applyFill="1" applyBorder="1" applyAlignment="1">
      <alignment horizontal="left" wrapText="1"/>
    </xf>
    <xf numFmtId="3" fontId="3" fillId="0" borderId="4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wrapText="1"/>
    </xf>
    <xf numFmtId="43" fontId="11" fillId="0" borderId="4" xfId="1" applyNumberFormat="1" applyBorder="1"/>
    <xf numFmtId="43" fontId="22" fillId="0" borderId="34" xfId="2" applyNumberFormat="1" applyFont="1" applyBorder="1" applyAlignment="1">
      <alignment horizontal="justify" vertical="top" wrapText="1"/>
    </xf>
    <xf numFmtId="43" fontId="22" fillId="0" borderId="35" xfId="2" applyNumberFormat="1" applyFont="1" applyBorder="1" applyAlignment="1">
      <alignment horizontal="justify" vertical="top" wrapText="1"/>
    </xf>
    <xf numFmtId="1" fontId="22" fillId="0" borderId="34" xfId="2" applyNumberFormat="1" applyFont="1" applyBorder="1" applyAlignment="1">
      <alignment horizontal="justify" vertical="top" wrapText="1"/>
    </xf>
    <xf numFmtId="0" fontId="11" fillId="0" borderId="4" xfId="1" applyBorder="1" applyAlignment="1">
      <alignment wrapText="1"/>
    </xf>
    <xf numFmtId="0" fontId="10" fillId="0" borderId="0" xfId="0" applyFont="1" applyAlignment="1">
      <alignment horizontal="left" wrapText="1"/>
    </xf>
    <xf numFmtId="0" fontId="25" fillId="0" borderId="18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wrapText="1"/>
    </xf>
    <xf numFmtId="0" fontId="25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21" xfId="0" applyFont="1" applyBorder="1" applyAlignment="1">
      <alignment horizontal="center" vertical="top" wrapText="1"/>
    </xf>
    <xf numFmtId="49" fontId="25" fillId="0" borderId="22" xfId="0" applyNumberFormat="1" applyFont="1" applyBorder="1" applyAlignment="1">
      <alignment horizontal="center" wrapText="1"/>
    </xf>
    <xf numFmtId="49" fontId="25" fillId="0" borderId="0" xfId="0" applyNumberFormat="1" applyFont="1" applyAlignment="1">
      <alignment horizontal="center" wrapText="1"/>
    </xf>
    <xf numFmtId="49" fontId="27" fillId="0" borderId="0" xfId="0" applyNumberFormat="1" applyFont="1" applyAlignment="1">
      <alignment horizontal="center" wrapText="1"/>
    </xf>
    <xf numFmtId="0" fontId="25" fillId="0" borderId="24" xfId="0" applyFont="1" applyBorder="1" applyAlignment="1">
      <alignment horizontal="center" wrapText="1"/>
    </xf>
    <xf numFmtId="0" fontId="25" fillId="0" borderId="25" xfId="0" applyFont="1" applyBorder="1" applyAlignment="1">
      <alignment horizontal="center" wrapText="1"/>
    </xf>
    <xf numFmtId="0" fontId="25" fillId="0" borderId="26" xfId="0" applyFont="1" applyBorder="1" applyAlignment="1">
      <alignment horizontal="center" wrapText="1"/>
    </xf>
    <xf numFmtId="0" fontId="23" fillId="0" borderId="0" xfId="0" applyFont="1" applyAlignment="1">
      <alignment horizontal="center" vertical="top" wrapText="1"/>
    </xf>
    <xf numFmtId="49" fontId="27" fillId="0" borderId="0" xfId="0" applyNumberFormat="1" applyFont="1" applyAlignment="1">
      <alignment horizontal="left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right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wrapText="1"/>
    </xf>
    <xf numFmtId="0" fontId="3" fillId="4" borderId="7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/>
    </xf>
    <xf numFmtId="0" fontId="6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3" fillId="4" borderId="7" xfId="0" applyNumberFormat="1" applyFont="1" applyFill="1" applyBorder="1" applyAlignment="1">
      <alignment horizontal="left" wrapText="1"/>
    </xf>
    <xf numFmtId="49" fontId="3" fillId="4" borderId="2" xfId="0" applyNumberFormat="1" applyFont="1" applyFill="1" applyBorder="1" applyAlignment="1">
      <alignment horizontal="left" wrapText="1"/>
    </xf>
    <xf numFmtId="49" fontId="3" fillId="4" borderId="8" xfId="0" applyNumberFormat="1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4" borderId="7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 vertical="top"/>
    </xf>
    <xf numFmtId="0" fontId="3" fillId="4" borderId="30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 vertical="top" wrapText="1"/>
    </xf>
    <xf numFmtId="0" fontId="3" fillId="4" borderId="30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0" xfId="1" applyFont="1" applyAlignment="1">
      <alignment horizontal="left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/>
    </xf>
    <xf numFmtId="49" fontId="3" fillId="0" borderId="4" xfId="1" applyNumberFormat="1" applyFont="1" applyBorder="1" applyAlignment="1">
      <alignment horizontal="center" vertical="top" wrapText="1"/>
    </xf>
    <xf numFmtId="0" fontId="3" fillId="4" borderId="7" xfId="1" applyFont="1" applyFill="1" applyBorder="1" applyAlignment="1">
      <alignment horizontal="left" vertical="center" wrapText="1"/>
    </xf>
    <xf numFmtId="0" fontId="3" fillId="4" borderId="2" xfId="1" applyFont="1" applyFill="1" applyBorder="1" applyAlignment="1">
      <alignment horizontal="left" vertical="center" wrapText="1"/>
    </xf>
    <xf numFmtId="0" fontId="3" fillId="4" borderId="8" xfId="1" applyFont="1" applyFill="1" applyBorder="1" applyAlignment="1">
      <alignment horizontal="left" vertical="center" wrapText="1"/>
    </xf>
    <xf numFmtId="0" fontId="3" fillId="0" borderId="7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4" borderId="7" xfId="1" applyFont="1" applyFill="1" applyBorder="1" applyAlignment="1">
      <alignment horizontal="left" vertical="top" wrapText="1"/>
    </xf>
    <xf numFmtId="0" fontId="3" fillId="4" borderId="2" xfId="1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horizontal="left" vertical="top" wrapText="1"/>
    </xf>
    <xf numFmtId="0" fontId="3" fillId="4" borderId="7" xfId="1" applyFont="1" applyFill="1" applyBorder="1" applyAlignment="1">
      <alignment horizontal="left" wrapText="1"/>
    </xf>
    <xf numFmtId="0" fontId="3" fillId="4" borderId="2" xfId="1" applyFont="1" applyFill="1" applyBorder="1" applyAlignment="1">
      <alignment horizontal="left" wrapText="1"/>
    </xf>
    <xf numFmtId="0" fontId="3" fillId="4" borderId="8" xfId="1" applyFont="1" applyFill="1" applyBorder="1" applyAlignment="1">
      <alignment horizontal="left" wrapText="1"/>
    </xf>
    <xf numFmtId="0" fontId="3" fillId="0" borderId="4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9" fillId="5" borderId="0" xfId="1" applyFont="1" applyFill="1" applyAlignment="1">
      <alignment horizontal="left" wrapText="1"/>
    </xf>
    <xf numFmtId="0" fontId="13" fillId="0" borderId="0" xfId="1" applyFont="1" applyAlignment="1">
      <alignment horizont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wrapText="1"/>
    </xf>
    <xf numFmtId="49" fontId="3" fillId="0" borderId="4" xfId="1" applyNumberFormat="1" applyFont="1" applyBorder="1" applyAlignment="1">
      <alignment horizontal="center" wrapText="1"/>
    </xf>
    <xf numFmtId="0" fontId="3" fillId="0" borderId="4" xfId="1" applyFont="1" applyBorder="1" applyAlignment="1">
      <alignment horizontal="left"/>
    </xf>
    <xf numFmtId="0" fontId="3" fillId="0" borderId="5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13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3" fillId="0" borderId="0" xfId="1" applyFont="1" applyAlignment="1">
      <alignment horizontal="left" wrapText="1"/>
    </xf>
    <xf numFmtId="0" fontId="3" fillId="0" borderId="7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0" xfId="1" applyFont="1" applyAlignment="1">
      <alignment horizontal="left" vertical="top" wrapText="1"/>
    </xf>
    <xf numFmtId="0" fontId="3" fillId="0" borderId="9" xfId="1" applyFont="1" applyBorder="1" applyAlignment="1">
      <alignment horizontal="left" wrapText="1"/>
    </xf>
    <xf numFmtId="49" fontId="3" fillId="0" borderId="13" xfId="1" applyNumberFormat="1" applyFont="1" applyBorder="1" applyAlignment="1">
      <alignment horizontal="left"/>
    </xf>
    <xf numFmtId="49" fontId="3" fillId="0" borderId="14" xfId="1" applyNumberFormat="1" applyFont="1" applyBorder="1" applyAlignment="1">
      <alignment horizontal="left"/>
    </xf>
    <xf numFmtId="0" fontId="9" fillId="0" borderId="0" xfId="1" applyFont="1" applyAlignment="1">
      <alignment horizontal="left"/>
    </xf>
    <xf numFmtId="0" fontId="22" fillId="0" borderId="33" xfId="2" applyFont="1" applyBorder="1" applyAlignment="1">
      <alignment horizontal="center" vertical="top" wrapText="1"/>
    </xf>
    <xf numFmtId="0" fontId="22" fillId="0" borderId="38" xfId="2" applyFont="1" applyBorder="1" applyAlignment="1">
      <alignment horizontal="center" vertical="top" wrapText="1"/>
    </xf>
    <xf numFmtId="0" fontId="22" fillId="0" borderId="40" xfId="2" applyFont="1" applyBorder="1" applyAlignment="1">
      <alignment horizontal="center" vertical="top" wrapText="1"/>
    </xf>
    <xf numFmtId="0" fontId="22" fillId="0" borderId="35" xfId="2" applyFont="1" applyBorder="1" applyAlignment="1">
      <alignment horizontal="center" vertical="top" wrapText="1"/>
    </xf>
    <xf numFmtId="0" fontId="22" fillId="0" borderId="36" xfId="2" applyFont="1" applyBorder="1" applyAlignment="1">
      <alignment horizontal="center" vertical="top" wrapText="1"/>
    </xf>
    <xf numFmtId="0" fontId="22" fillId="0" borderId="37" xfId="2" applyFont="1" applyBorder="1" applyAlignment="1">
      <alignment horizontal="center" vertical="top" wrapText="1"/>
    </xf>
    <xf numFmtId="0" fontId="11" fillId="0" borderId="7" xfId="1" applyBorder="1" applyAlignment="1">
      <alignment horizontal="left" wrapText="1"/>
    </xf>
    <xf numFmtId="0" fontId="11" fillId="0" borderId="2" xfId="1" applyBorder="1" applyAlignment="1">
      <alignment horizontal="left" wrapText="1"/>
    </xf>
    <xf numFmtId="0" fontId="11" fillId="0" borderId="8" xfId="1" applyBorder="1" applyAlignment="1">
      <alignment horizontal="left" wrapText="1"/>
    </xf>
    <xf numFmtId="0" fontId="11" fillId="0" borderId="13" xfId="1" applyBorder="1" applyAlignment="1">
      <alignment horizontal="center" vertical="center" wrapText="1"/>
    </xf>
    <xf numFmtId="0" fontId="11" fillId="0" borderId="30" xfId="1" applyBorder="1" applyAlignment="1">
      <alignment horizontal="center" vertical="center" wrapText="1"/>
    </xf>
    <xf numFmtId="0" fontId="11" fillId="0" borderId="14" xfId="1" applyBorder="1" applyAlignment="1">
      <alignment horizontal="center" vertical="center" wrapText="1"/>
    </xf>
    <xf numFmtId="0" fontId="11" fillId="0" borderId="13" xfId="1" applyBorder="1" applyAlignment="1">
      <alignment horizontal="center" vertical="center" textRotation="90" wrapText="1"/>
    </xf>
    <xf numFmtId="0" fontId="11" fillId="0" borderId="30" xfId="1" applyBorder="1" applyAlignment="1">
      <alignment horizontal="center" vertical="center" textRotation="90" wrapText="1"/>
    </xf>
    <xf numFmtId="0" fontId="11" fillId="0" borderId="14" xfId="1" applyBorder="1" applyAlignment="1">
      <alignment horizontal="center" vertical="center" textRotation="90" wrapText="1"/>
    </xf>
    <xf numFmtId="0" fontId="11" fillId="0" borderId="7" xfId="1" applyBorder="1" applyAlignment="1">
      <alignment horizontal="center" wrapText="1"/>
    </xf>
    <xf numFmtId="0" fontId="11" fillId="0" borderId="2" xfId="1" applyBorder="1" applyAlignment="1">
      <alignment horizontal="center" wrapText="1"/>
    </xf>
    <xf numFmtId="0" fontId="11" fillId="0" borderId="8" xfId="1" applyBorder="1" applyAlignment="1">
      <alignment horizontal="center" wrapText="1"/>
    </xf>
    <xf numFmtId="0" fontId="11" fillId="0" borderId="4" xfId="1" applyBorder="1" applyAlignment="1">
      <alignment horizontal="center" vertical="center" wrapText="1"/>
    </xf>
    <xf numFmtId="0" fontId="11" fillId="0" borderId="4" xfId="1" applyBorder="1" applyAlignment="1">
      <alignment horizontal="center" vertical="center"/>
    </xf>
    <xf numFmtId="0" fontId="11" fillId="0" borderId="7" xfId="1" applyBorder="1" applyAlignment="1">
      <alignment horizontal="center" vertical="center" wrapText="1"/>
    </xf>
    <xf numFmtId="0" fontId="11" fillId="0" borderId="2" xfId="1" applyBorder="1" applyAlignment="1">
      <alignment horizontal="center" vertical="center" wrapText="1"/>
    </xf>
    <xf numFmtId="0" fontId="11" fillId="0" borderId="8" xfId="1" applyBorder="1" applyAlignment="1">
      <alignment horizontal="center" vertical="center" wrapText="1"/>
    </xf>
    <xf numFmtId="0" fontId="11" fillId="0" borderId="4" xfId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17"/>
  <sheetViews>
    <sheetView tabSelected="1" view="pageBreakPreview" topLeftCell="A43" zoomScale="80" zoomScaleNormal="80" zoomScaleSheetLayoutView="80" workbookViewId="0">
      <selection activeCell="P65" sqref="P65"/>
    </sheetView>
  </sheetViews>
  <sheetFormatPr defaultRowHeight="15"/>
  <cols>
    <col min="1" max="4" width="15.5703125" customWidth="1"/>
    <col min="5" max="5" width="12.28515625" customWidth="1"/>
    <col min="6" max="12" width="15.5703125" customWidth="1"/>
    <col min="13" max="14" width="13.28515625" customWidth="1"/>
    <col min="15" max="15" width="15.5703125" customWidth="1"/>
    <col min="16" max="17" width="20" customWidth="1"/>
    <col min="18" max="18" width="20.140625" customWidth="1"/>
    <col min="19" max="19" width="14.7109375" customWidth="1"/>
    <col min="20" max="20" width="16" bestFit="1" customWidth="1"/>
    <col min="21" max="21" width="14.85546875" bestFit="1" customWidth="1"/>
    <col min="22" max="22" width="11.28515625" bestFit="1" customWidth="1"/>
    <col min="258" max="261" width="15.5703125" customWidth="1"/>
    <col min="262" max="262" width="12.28515625" customWidth="1"/>
    <col min="263" max="269" width="15.5703125" customWidth="1"/>
    <col min="270" max="271" width="13.28515625" customWidth="1"/>
    <col min="272" max="272" width="15.5703125" customWidth="1"/>
    <col min="274" max="276" width="14.7109375" customWidth="1"/>
    <col min="277" max="277" width="13.85546875" customWidth="1"/>
    <col min="278" max="278" width="11.28515625" bestFit="1" customWidth="1"/>
    <col min="514" max="517" width="15.5703125" customWidth="1"/>
    <col min="518" max="518" width="12.28515625" customWidth="1"/>
    <col min="519" max="525" width="15.5703125" customWidth="1"/>
    <col min="526" max="527" width="13.28515625" customWidth="1"/>
    <col min="528" max="528" width="15.5703125" customWidth="1"/>
    <col min="530" max="532" width="14.7109375" customWidth="1"/>
    <col min="533" max="533" width="13.85546875" customWidth="1"/>
    <col min="534" max="534" width="11.28515625" bestFit="1" customWidth="1"/>
    <col min="770" max="773" width="15.5703125" customWidth="1"/>
    <col min="774" max="774" width="12.28515625" customWidth="1"/>
    <col min="775" max="781" width="15.5703125" customWidth="1"/>
    <col min="782" max="783" width="13.28515625" customWidth="1"/>
    <col min="784" max="784" width="15.5703125" customWidth="1"/>
    <col min="786" max="788" width="14.7109375" customWidth="1"/>
    <col min="789" max="789" width="13.85546875" customWidth="1"/>
    <col min="790" max="790" width="11.28515625" bestFit="1" customWidth="1"/>
    <col min="1026" max="1029" width="15.5703125" customWidth="1"/>
    <col min="1030" max="1030" width="12.28515625" customWidth="1"/>
    <col min="1031" max="1037" width="15.5703125" customWidth="1"/>
    <col min="1038" max="1039" width="13.28515625" customWidth="1"/>
    <col min="1040" max="1040" width="15.5703125" customWidth="1"/>
    <col min="1042" max="1044" width="14.7109375" customWidth="1"/>
    <col min="1045" max="1045" width="13.85546875" customWidth="1"/>
    <col min="1046" max="1046" width="11.28515625" bestFit="1" customWidth="1"/>
    <col min="1282" max="1285" width="15.5703125" customWidth="1"/>
    <col min="1286" max="1286" width="12.28515625" customWidth="1"/>
    <col min="1287" max="1293" width="15.5703125" customWidth="1"/>
    <col min="1294" max="1295" width="13.28515625" customWidth="1"/>
    <col min="1296" max="1296" width="15.5703125" customWidth="1"/>
    <col min="1298" max="1300" width="14.7109375" customWidth="1"/>
    <col min="1301" max="1301" width="13.85546875" customWidth="1"/>
    <col min="1302" max="1302" width="11.28515625" bestFit="1" customWidth="1"/>
    <col min="1538" max="1541" width="15.5703125" customWidth="1"/>
    <col min="1542" max="1542" width="12.28515625" customWidth="1"/>
    <col min="1543" max="1549" width="15.5703125" customWidth="1"/>
    <col min="1550" max="1551" width="13.28515625" customWidth="1"/>
    <col min="1552" max="1552" width="15.5703125" customWidth="1"/>
    <col min="1554" max="1556" width="14.7109375" customWidth="1"/>
    <col min="1557" max="1557" width="13.85546875" customWidth="1"/>
    <col min="1558" max="1558" width="11.28515625" bestFit="1" customWidth="1"/>
    <col min="1794" max="1797" width="15.5703125" customWidth="1"/>
    <col min="1798" max="1798" width="12.28515625" customWidth="1"/>
    <col min="1799" max="1805" width="15.5703125" customWidth="1"/>
    <col min="1806" max="1807" width="13.28515625" customWidth="1"/>
    <col min="1808" max="1808" width="15.5703125" customWidth="1"/>
    <col min="1810" max="1812" width="14.7109375" customWidth="1"/>
    <col min="1813" max="1813" width="13.85546875" customWidth="1"/>
    <col min="1814" max="1814" width="11.28515625" bestFit="1" customWidth="1"/>
    <col min="2050" max="2053" width="15.5703125" customWidth="1"/>
    <col min="2054" max="2054" width="12.28515625" customWidth="1"/>
    <col min="2055" max="2061" width="15.5703125" customWidth="1"/>
    <col min="2062" max="2063" width="13.28515625" customWidth="1"/>
    <col min="2064" max="2064" width="15.5703125" customWidth="1"/>
    <col min="2066" max="2068" width="14.7109375" customWidth="1"/>
    <col min="2069" max="2069" width="13.85546875" customWidth="1"/>
    <col min="2070" max="2070" width="11.28515625" bestFit="1" customWidth="1"/>
    <col min="2306" max="2309" width="15.5703125" customWidth="1"/>
    <col min="2310" max="2310" width="12.28515625" customWidth="1"/>
    <col min="2311" max="2317" width="15.5703125" customWidth="1"/>
    <col min="2318" max="2319" width="13.28515625" customWidth="1"/>
    <col min="2320" max="2320" width="15.5703125" customWidth="1"/>
    <col min="2322" max="2324" width="14.7109375" customWidth="1"/>
    <col min="2325" max="2325" width="13.85546875" customWidth="1"/>
    <col min="2326" max="2326" width="11.28515625" bestFit="1" customWidth="1"/>
    <col min="2562" max="2565" width="15.5703125" customWidth="1"/>
    <col min="2566" max="2566" width="12.28515625" customWidth="1"/>
    <col min="2567" max="2573" width="15.5703125" customWidth="1"/>
    <col min="2574" max="2575" width="13.28515625" customWidth="1"/>
    <col min="2576" max="2576" width="15.5703125" customWidth="1"/>
    <col min="2578" max="2580" width="14.7109375" customWidth="1"/>
    <col min="2581" max="2581" width="13.85546875" customWidth="1"/>
    <col min="2582" max="2582" width="11.28515625" bestFit="1" customWidth="1"/>
    <col min="2818" max="2821" width="15.5703125" customWidth="1"/>
    <col min="2822" max="2822" width="12.28515625" customWidth="1"/>
    <col min="2823" max="2829" width="15.5703125" customWidth="1"/>
    <col min="2830" max="2831" width="13.28515625" customWidth="1"/>
    <col min="2832" max="2832" width="15.5703125" customWidth="1"/>
    <col min="2834" max="2836" width="14.7109375" customWidth="1"/>
    <col min="2837" max="2837" width="13.85546875" customWidth="1"/>
    <col min="2838" max="2838" width="11.28515625" bestFit="1" customWidth="1"/>
    <col min="3074" max="3077" width="15.5703125" customWidth="1"/>
    <col min="3078" max="3078" width="12.28515625" customWidth="1"/>
    <col min="3079" max="3085" width="15.5703125" customWidth="1"/>
    <col min="3086" max="3087" width="13.28515625" customWidth="1"/>
    <col min="3088" max="3088" width="15.5703125" customWidth="1"/>
    <col min="3090" max="3092" width="14.7109375" customWidth="1"/>
    <col min="3093" max="3093" width="13.85546875" customWidth="1"/>
    <col min="3094" max="3094" width="11.28515625" bestFit="1" customWidth="1"/>
    <col min="3330" max="3333" width="15.5703125" customWidth="1"/>
    <col min="3334" max="3334" width="12.28515625" customWidth="1"/>
    <col min="3335" max="3341" width="15.5703125" customWidth="1"/>
    <col min="3342" max="3343" width="13.28515625" customWidth="1"/>
    <col min="3344" max="3344" width="15.5703125" customWidth="1"/>
    <col min="3346" max="3348" width="14.7109375" customWidth="1"/>
    <col min="3349" max="3349" width="13.85546875" customWidth="1"/>
    <col min="3350" max="3350" width="11.28515625" bestFit="1" customWidth="1"/>
    <col min="3586" max="3589" width="15.5703125" customWidth="1"/>
    <col min="3590" max="3590" width="12.28515625" customWidth="1"/>
    <col min="3591" max="3597" width="15.5703125" customWidth="1"/>
    <col min="3598" max="3599" width="13.28515625" customWidth="1"/>
    <col min="3600" max="3600" width="15.5703125" customWidth="1"/>
    <col min="3602" max="3604" width="14.7109375" customWidth="1"/>
    <col min="3605" max="3605" width="13.85546875" customWidth="1"/>
    <col min="3606" max="3606" width="11.28515625" bestFit="1" customWidth="1"/>
    <col min="3842" max="3845" width="15.5703125" customWidth="1"/>
    <col min="3846" max="3846" width="12.28515625" customWidth="1"/>
    <col min="3847" max="3853" width="15.5703125" customWidth="1"/>
    <col min="3854" max="3855" width="13.28515625" customWidth="1"/>
    <col min="3856" max="3856" width="15.5703125" customWidth="1"/>
    <col min="3858" max="3860" width="14.7109375" customWidth="1"/>
    <col min="3861" max="3861" width="13.85546875" customWidth="1"/>
    <col min="3862" max="3862" width="11.28515625" bestFit="1" customWidth="1"/>
    <col min="4098" max="4101" width="15.5703125" customWidth="1"/>
    <col min="4102" max="4102" width="12.28515625" customWidth="1"/>
    <col min="4103" max="4109" width="15.5703125" customWidth="1"/>
    <col min="4110" max="4111" width="13.28515625" customWidth="1"/>
    <col min="4112" max="4112" width="15.5703125" customWidth="1"/>
    <col min="4114" max="4116" width="14.7109375" customWidth="1"/>
    <col min="4117" max="4117" width="13.85546875" customWidth="1"/>
    <col min="4118" max="4118" width="11.28515625" bestFit="1" customWidth="1"/>
    <col min="4354" max="4357" width="15.5703125" customWidth="1"/>
    <col min="4358" max="4358" width="12.28515625" customWidth="1"/>
    <col min="4359" max="4365" width="15.5703125" customWidth="1"/>
    <col min="4366" max="4367" width="13.28515625" customWidth="1"/>
    <col min="4368" max="4368" width="15.5703125" customWidth="1"/>
    <col min="4370" max="4372" width="14.7109375" customWidth="1"/>
    <col min="4373" max="4373" width="13.85546875" customWidth="1"/>
    <col min="4374" max="4374" width="11.28515625" bestFit="1" customWidth="1"/>
    <col min="4610" max="4613" width="15.5703125" customWidth="1"/>
    <col min="4614" max="4614" width="12.28515625" customWidth="1"/>
    <col min="4615" max="4621" width="15.5703125" customWidth="1"/>
    <col min="4622" max="4623" width="13.28515625" customWidth="1"/>
    <col min="4624" max="4624" width="15.5703125" customWidth="1"/>
    <col min="4626" max="4628" width="14.7109375" customWidth="1"/>
    <col min="4629" max="4629" width="13.85546875" customWidth="1"/>
    <col min="4630" max="4630" width="11.28515625" bestFit="1" customWidth="1"/>
    <col min="4866" max="4869" width="15.5703125" customWidth="1"/>
    <col min="4870" max="4870" width="12.28515625" customWidth="1"/>
    <col min="4871" max="4877" width="15.5703125" customWidth="1"/>
    <col min="4878" max="4879" width="13.28515625" customWidth="1"/>
    <col min="4880" max="4880" width="15.5703125" customWidth="1"/>
    <col min="4882" max="4884" width="14.7109375" customWidth="1"/>
    <col min="4885" max="4885" width="13.85546875" customWidth="1"/>
    <col min="4886" max="4886" width="11.28515625" bestFit="1" customWidth="1"/>
    <col min="5122" max="5125" width="15.5703125" customWidth="1"/>
    <col min="5126" max="5126" width="12.28515625" customWidth="1"/>
    <col min="5127" max="5133" width="15.5703125" customWidth="1"/>
    <col min="5134" max="5135" width="13.28515625" customWidth="1"/>
    <col min="5136" max="5136" width="15.5703125" customWidth="1"/>
    <col min="5138" max="5140" width="14.7109375" customWidth="1"/>
    <col min="5141" max="5141" width="13.85546875" customWidth="1"/>
    <col min="5142" max="5142" width="11.28515625" bestFit="1" customWidth="1"/>
    <col min="5378" max="5381" width="15.5703125" customWidth="1"/>
    <col min="5382" max="5382" width="12.28515625" customWidth="1"/>
    <col min="5383" max="5389" width="15.5703125" customWidth="1"/>
    <col min="5390" max="5391" width="13.28515625" customWidth="1"/>
    <col min="5392" max="5392" width="15.5703125" customWidth="1"/>
    <col min="5394" max="5396" width="14.7109375" customWidth="1"/>
    <col min="5397" max="5397" width="13.85546875" customWidth="1"/>
    <col min="5398" max="5398" width="11.28515625" bestFit="1" customWidth="1"/>
    <col min="5634" max="5637" width="15.5703125" customWidth="1"/>
    <col min="5638" max="5638" width="12.28515625" customWidth="1"/>
    <col min="5639" max="5645" width="15.5703125" customWidth="1"/>
    <col min="5646" max="5647" width="13.28515625" customWidth="1"/>
    <col min="5648" max="5648" width="15.5703125" customWidth="1"/>
    <col min="5650" max="5652" width="14.7109375" customWidth="1"/>
    <col min="5653" max="5653" width="13.85546875" customWidth="1"/>
    <col min="5654" max="5654" width="11.28515625" bestFit="1" customWidth="1"/>
    <col min="5890" max="5893" width="15.5703125" customWidth="1"/>
    <col min="5894" max="5894" width="12.28515625" customWidth="1"/>
    <col min="5895" max="5901" width="15.5703125" customWidth="1"/>
    <col min="5902" max="5903" width="13.28515625" customWidth="1"/>
    <col min="5904" max="5904" width="15.5703125" customWidth="1"/>
    <col min="5906" max="5908" width="14.7109375" customWidth="1"/>
    <col min="5909" max="5909" width="13.85546875" customWidth="1"/>
    <col min="5910" max="5910" width="11.28515625" bestFit="1" customWidth="1"/>
    <col min="6146" max="6149" width="15.5703125" customWidth="1"/>
    <col min="6150" max="6150" width="12.28515625" customWidth="1"/>
    <col min="6151" max="6157" width="15.5703125" customWidth="1"/>
    <col min="6158" max="6159" width="13.28515625" customWidth="1"/>
    <col min="6160" max="6160" width="15.5703125" customWidth="1"/>
    <col min="6162" max="6164" width="14.7109375" customWidth="1"/>
    <col min="6165" max="6165" width="13.85546875" customWidth="1"/>
    <col min="6166" max="6166" width="11.28515625" bestFit="1" customWidth="1"/>
    <col min="6402" max="6405" width="15.5703125" customWidth="1"/>
    <col min="6406" max="6406" width="12.28515625" customWidth="1"/>
    <col min="6407" max="6413" width="15.5703125" customWidth="1"/>
    <col min="6414" max="6415" width="13.28515625" customWidth="1"/>
    <col min="6416" max="6416" width="15.5703125" customWidth="1"/>
    <col min="6418" max="6420" width="14.7109375" customWidth="1"/>
    <col min="6421" max="6421" width="13.85546875" customWidth="1"/>
    <col min="6422" max="6422" width="11.28515625" bestFit="1" customWidth="1"/>
    <col min="6658" max="6661" width="15.5703125" customWidth="1"/>
    <col min="6662" max="6662" width="12.28515625" customWidth="1"/>
    <col min="6663" max="6669" width="15.5703125" customWidth="1"/>
    <col min="6670" max="6671" width="13.28515625" customWidth="1"/>
    <col min="6672" max="6672" width="15.5703125" customWidth="1"/>
    <col min="6674" max="6676" width="14.7109375" customWidth="1"/>
    <col min="6677" max="6677" width="13.85546875" customWidth="1"/>
    <col min="6678" max="6678" width="11.28515625" bestFit="1" customWidth="1"/>
    <col min="6914" max="6917" width="15.5703125" customWidth="1"/>
    <col min="6918" max="6918" width="12.28515625" customWidth="1"/>
    <col min="6919" max="6925" width="15.5703125" customWidth="1"/>
    <col min="6926" max="6927" width="13.28515625" customWidth="1"/>
    <col min="6928" max="6928" width="15.5703125" customWidth="1"/>
    <col min="6930" max="6932" width="14.7109375" customWidth="1"/>
    <col min="6933" max="6933" width="13.85546875" customWidth="1"/>
    <col min="6934" max="6934" width="11.28515625" bestFit="1" customWidth="1"/>
    <col min="7170" max="7173" width="15.5703125" customWidth="1"/>
    <col min="7174" max="7174" width="12.28515625" customWidth="1"/>
    <col min="7175" max="7181" width="15.5703125" customWidth="1"/>
    <col min="7182" max="7183" width="13.28515625" customWidth="1"/>
    <col min="7184" max="7184" width="15.5703125" customWidth="1"/>
    <col min="7186" max="7188" width="14.7109375" customWidth="1"/>
    <col min="7189" max="7189" width="13.85546875" customWidth="1"/>
    <col min="7190" max="7190" width="11.28515625" bestFit="1" customWidth="1"/>
    <col min="7426" max="7429" width="15.5703125" customWidth="1"/>
    <col min="7430" max="7430" width="12.28515625" customWidth="1"/>
    <col min="7431" max="7437" width="15.5703125" customWidth="1"/>
    <col min="7438" max="7439" width="13.28515625" customWidth="1"/>
    <col min="7440" max="7440" width="15.5703125" customWidth="1"/>
    <col min="7442" max="7444" width="14.7109375" customWidth="1"/>
    <col min="7445" max="7445" width="13.85546875" customWidth="1"/>
    <col min="7446" max="7446" width="11.28515625" bestFit="1" customWidth="1"/>
    <col min="7682" max="7685" width="15.5703125" customWidth="1"/>
    <col min="7686" max="7686" width="12.28515625" customWidth="1"/>
    <col min="7687" max="7693" width="15.5703125" customWidth="1"/>
    <col min="7694" max="7695" width="13.28515625" customWidth="1"/>
    <col min="7696" max="7696" width="15.5703125" customWidth="1"/>
    <col min="7698" max="7700" width="14.7109375" customWidth="1"/>
    <col min="7701" max="7701" width="13.85546875" customWidth="1"/>
    <col min="7702" max="7702" width="11.28515625" bestFit="1" customWidth="1"/>
    <col min="7938" max="7941" width="15.5703125" customWidth="1"/>
    <col min="7942" max="7942" width="12.28515625" customWidth="1"/>
    <col min="7943" max="7949" width="15.5703125" customWidth="1"/>
    <col min="7950" max="7951" width="13.28515625" customWidth="1"/>
    <col min="7952" max="7952" width="15.5703125" customWidth="1"/>
    <col min="7954" max="7956" width="14.7109375" customWidth="1"/>
    <col min="7957" max="7957" width="13.85546875" customWidth="1"/>
    <col min="7958" max="7958" width="11.28515625" bestFit="1" customWidth="1"/>
    <col min="8194" max="8197" width="15.5703125" customWidth="1"/>
    <col min="8198" max="8198" width="12.28515625" customWidth="1"/>
    <col min="8199" max="8205" width="15.5703125" customWidth="1"/>
    <col min="8206" max="8207" width="13.28515625" customWidth="1"/>
    <col min="8208" max="8208" width="15.5703125" customWidth="1"/>
    <col min="8210" max="8212" width="14.7109375" customWidth="1"/>
    <col min="8213" max="8213" width="13.85546875" customWidth="1"/>
    <col min="8214" max="8214" width="11.28515625" bestFit="1" customWidth="1"/>
    <col min="8450" max="8453" width="15.5703125" customWidth="1"/>
    <col min="8454" max="8454" width="12.28515625" customWidth="1"/>
    <col min="8455" max="8461" width="15.5703125" customWidth="1"/>
    <col min="8462" max="8463" width="13.28515625" customWidth="1"/>
    <col min="8464" max="8464" width="15.5703125" customWidth="1"/>
    <col min="8466" max="8468" width="14.7109375" customWidth="1"/>
    <col min="8469" max="8469" width="13.85546875" customWidth="1"/>
    <col min="8470" max="8470" width="11.28515625" bestFit="1" customWidth="1"/>
    <col min="8706" max="8709" width="15.5703125" customWidth="1"/>
    <col min="8710" max="8710" width="12.28515625" customWidth="1"/>
    <col min="8711" max="8717" width="15.5703125" customWidth="1"/>
    <col min="8718" max="8719" width="13.28515625" customWidth="1"/>
    <col min="8720" max="8720" width="15.5703125" customWidth="1"/>
    <col min="8722" max="8724" width="14.7109375" customWidth="1"/>
    <col min="8725" max="8725" width="13.85546875" customWidth="1"/>
    <col min="8726" max="8726" width="11.28515625" bestFit="1" customWidth="1"/>
    <col min="8962" max="8965" width="15.5703125" customWidth="1"/>
    <col min="8966" max="8966" width="12.28515625" customWidth="1"/>
    <col min="8967" max="8973" width="15.5703125" customWidth="1"/>
    <col min="8974" max="8975" width="13.28515625" customWidth="1"/>
    <col min="8976" max="8976" width="15.5703125" customWidth="1"/>
    <col min="8978" max="8980" width="14.7109375" customWidth="1"/>
    <col min="8981" max="8981" width="13.85546875" customWidth="1"/>
    <col min="8982" max="8982" width="11.28515625" bestFit="1" customWidth="1"/>
    <col min="9218" max="9221" width="15.5703125" customWidth="1"/>
    <col min="9222" max="9222" width="12.28515625" customWidth="1"/>
    <col min="9223" max="9229" width="15.5703125" customWidth="1"/>
    <col min="9230" max="9231" width="13.28515625" customWidth="1"/>
    <col min="9232" max="9232" width="15.5703125" customWidth="1"/>
    <col min="9234" max="9236" width="14.7109375" customWidth="1"/>
    <col min="9237" max="9237" width="13.85546875" customWidth="1"/>
    <col min="9238" max="9238" width="11.28515625" bestFit="1" customWidth="1"/>
    <col min="9474" max="9477" width="15.5703125" customWidth="1"/>
    <col min="9478" max="9478" width="12.28515625" customWidth="1"/>
    <col min="9479" max="9485" width="15.5703125" customWidth="1"/>
    <col min="9486" max="9487" width="13.28515625" customWidth="1"/>
    <col min="9488" max="9488" width="15.5703125" customWidth="1"/>
    <col min="9490" max="9492" width="14.7109375" customWidth="1"/>
    <col min="9493" max="9493" width="13.85546875" customWidth="1"/>
    <col min="9494" max="9494" width="11.28515625" bestFit="1" customWidth="1"/>
    <col min="9730" max="9733" width="15.5703125" customWidth="1"/>
    <col min="9734" max="9734" width="12.28515625" customWidth="1"/>
    <col min="9735" max="9741" width="15.5703125" customWidth="1"/>
    <col min="9742" max="9743" width="13.28515625" customWidth="1"/>
    <col min="9744" max="9744" width="15.5703125" customWidth="1"/>
    <col min="9746" max="9748" width="14.7109375" customWidth="1"/>
    <col min="9749" max="9749" width="13.85546875" customWidth="1"/>
    <col min="9750" max="9750" width="11.28515625" bestFit="1" customWidth="1"/>
    <col min="9986" max="9989" width="15.5703125" customWidth="1"/>
    <col min="9990" max="9990" width="12.28515625" customWidth="1"/>
    <col min="9991" max="9997" width="15.5703125" customWidth="1"/>
    <col min="9998" max="9999" width="13.28515625" customWidth="1"/>
    <col min="10000" max="10000" width="15.5703125" customWidth="1"/>
    <col min="10002" max="10004" width="14.7109375" customWidth="1"/>
    <col min="10005" max="10005" width="13.85546875" customWidth="1"/>
    <col min="10006" max="10006" width="11.28515625" bestFit="1" customWidth="1"/>
    <col min="10242" max="10245" width="15.5703125" customWidth="1"/>
    <col min="10246" max="10246" width="12.28515625" customWidth="1"/>
    <col min="10247" max="10253" width="15.5703125" customWidth="1"/>
    <col min="10254" max="10255" width="13.28515625" customWidth="1"/>
    <col min="10256" max="10256" width="15.5703125" customWidth="1"/>
    <col min="10258" max="10260" width="14.7109375" customWidth="1"/>
    <col min="10261" max="10261" width="13.85546875" customWidth="1"/>
    <col min="10262" max="10262" width="11.28515625" bestFit="1" customWidth="1"/>
    <col min="10498" max="10501" width="15.5703125" customWidth="1"/>
    <col min="10502" max="10502" width="12.28515625" customWidth="1"/>
    <col min="10503" max="10509" width="15.5703125" customWidth="1"/>
    <col min="10510" max="10511" width="13.28515625" customWidth="1"/>
    <col min="10512" max="10512" width="15.5703125" customWidth="1"/>
    <col min="10514" max="10516" width="14.7109375" customWidth="1"/>
    <col min="10517" max="10517" width="13.85546875" customWidth="1"/>
    <col min="10518" max="10518" width="11.28515625" bestFit="1" customWidth="1"/>
    <col min="10754" max="10757" width="15.5703125" customWidth="1"/>
    <col min="10758" max="10758" width="12.28515625" customWidth="1"/>
    <col min="10759" max="10765" width="15.5703125" customWidth="1"/>
    <col min="10766" max="10767" width="13.28515625" customWidth="1"/>
    <col min="10768" max="10768" width="15.5703125" customWidth="1"/>
    <col min="10770" max="10772" width="14.7109375" customWidth="1"/>
    <col min="10773" max="10773" width="13.85546875" customWidth="1"/>
    <col min="10774" max="10774" width="11.28515625" bestFit="1" customWidth="1"/>
    <col min="11010" max="11013" width="15.5703125" customWidth="1"/>
    <col min="11014" max="11014" width="12.28515625" customWidth="1"/>
    <col min="11015" max="11021" width="15.5703125" customWidth="1"/>
    <col min="11022" max="11023" width="13.28515625" customWidth="1"/>
    <col min="11024" max="11024" width="15.5703125" customWidth="1"/>
    <col min="11026" max="11028" width="14.7109375" customWidth="1"/>
    <col min="11029" max="11029" width="13.85546875" customWidth="1"/>
    <col min="11030" max="11030" width="11.28515625" bestFit="1" customWidth="1"/>
    <col min="11266" max="11269" width="15.5703125" customWidth="1"/>
    <col min="11270" max="11270" width="12.28515625" customWidth="1"/>
    <col min="11271" max="11277" width="15.5703125" customWidth="1"/>
    <col min="11278" max="11279" width="13.28515625" customWidth="1"/>
    <col min="11280" max="11280" width="15.5703125" customWidth="1"/>
    <col min="11282" max="11284" width="14.7109375" customWidth="1"/>
    <col min="11285" max="11285" width="13.85546875" customWidth="1"/>
    <col min="11286" max="11286" width="11.28515625" bestFit="1" customWidth="1"/>
    <col min="11522" max="11525" width="15.5703125" customWidth="1"/>
    <col min="11526" max="11526" width="12.28515625" customWidth="1"/>
    <col min="11527" max="11533" width="15.5703125" customWidth="1"/>
    <col min="11534" max="11535" width="13.28515625" customWidth="1"/>
    <col min="11536" max="11536" width="15.5703125" customWidth="1"/>
    <col min="11538" max="11540" width="14.7109375" customWidth="1"/>
    <col min="11541" max="11541" width="13.85546875" customWidth="1"/>
    <col min="11542" max="11542" width="11.28515625" bestFit="1" customWidth="1"/>
    <col min="11778" max="11781" width="15.5703125" customWidth="1"/>
    <col min="11782" max="11782" width="12.28515625" customWidth="1"/>
    <col min="11783" max="11789" width="15.5703125" customWidth="1"/>
    <col min="11790" max="11791" width="13.28515625" customWidth="1"/>
    <col min="11792" max="11792" width="15.5703125" customWidth="1"/>
    <col min="11794" max="11796" width="14.7109375" customWidth="1"/>
    <col min="11797" max="11797" width="13.85546875" customWidth="1"/>
    <col min="11798" max="11798" width="11.28515625" bestFit="1" customWidth="1"/>
    <col min="12034" max="12037" width="15.5703125" customWidth="1"/>
    <col min="12038" max="12038" width="12.28515625" customWidth="1"/>
    <col min="12039" max="12045" width="15.5703125" customWidth="1"/>
    <col min="12046" max="12047" width="13.28515625" customWidth="1"/>
    <col min="12048" max="12048" width="15.5703125" customWidth="1"/>
    <col min="12050" max="12052" width="14.7109375" customWidth="1"/>
    <col min="12053" max="12053" width="13.85546875" customWidth="1"/>
    <col min="12054" max="12054" width="11.28515625" bestFit="1" customWidth="1"/>
    <col min="12290" max="12293" width="15.5703125" customWidth="1"/>
    <col min="12294" max="12294" width="12.28515625" customWidth="1"/>
    <col min="12295" max="12301" width="15.5703125" customWidth="1"/>
    <col min="12302" max="12303" width="13.28515625" customWidth="1"/>
    <col min="12304" max="12304" width="15.5703125" customWidth="1"/>
    <col min="12306" max="12308" width="14.7109375" customWidth="1"/>
    <col min="12309" max="12309" width="13.85546875" customWidth="1"/>
    <col min="12310" max="12310" width="11.28515625" bestFit="1" customWidth="1"/>
    <col min="12546" max="12549" width="15.5703125" customWidth="1"/>
    <col min="12550" max="12550" width="12.28515625" customWidth="1"/>
    <col min="12551" max="12557" width="15.5703125" customWidth="1"/>
    <col min="12558" max="12559" width="13.28515625" customWidth="1"/>
    <col min="12560" max="12560" width="15.5703125" customWidth="1"/>
    <col min="12562" max="12564" width="14.7109375" customWidth="1"/>
    <col min="12565" max="12565" width="13.85546875" customWidth="1"/>
    <col min="12566" max="12566" width="11.28515625" bestFit="1" customWidth="1"/>
    <col min="12802" max="12805" width="15.5703125" customWidth="1"/>
    <col min="12806" max="12806" width="12.28515625" customWidth="1"/>
    <col min="12807" max="12813" width="15.5703125" customWidth="1"/>
    <col min="12814" max="12815" width="13.28515625" customWidth="1"/>
    <col min="12816" max="12816" width="15.5703125" customWidth="1"/>
    <col min="12818" max="12820" width="14.7109375" customWidth="1"/>
    <col min="12821" max="12821" width="13.85546875" customWidth="1"/>
    <col min="12822" max="12822" width="11.28515625" bestFit="1" customWidth="1"/>
    <col min="13058" max="13061" width="15.5703125" customWidth="1"/>
    <col min="13062" max="13062" width="12.28515625" customWidth="1"/>
    <col min="13063" max="13069" width="15.5703125" customWidth="1"/>
    <col min="13070" max="13071" width="13.28515625" customWidth="1"/>
    <col min="13072" max="13072" width="15.5703125" customWidth="1"/>
    <col min="13074" max="13076" width="14.7109375" customWidth="1"/>
    <col min="13077" max="13077" width="13.85546875" customWidth="1"/>
    <col min="13078" max="13078" width="11.28515625" bestFit="1" customWidth="1"/>
    <col min="13314" max="13317" width="15.5703125" customWidth="1"/>
    <col min="13318" max="13318" width="12.28515625" customWidth="1"/>
    <col min="13319" max="13325" width="15.5703125" customWidth="1"/>
    <col min="13326" max="13327" width="13.28515625" customWidth="1"/>
    <col min="13328" max="13328" width="15.5703125" customWidth="1"/>
    <col min="13330" max="13332" width="14.7109375" customWidth="1"/>
    <col min="13333" max="13333" width="13.85546875" customWidth="1"/>
    <col min="13334" max="13334" width="11.28515625" bestFit="1" customWidth="1"/>
    <col min="13570" max="13573" width="15.5703125" customWidth="1"/>
    <col min="13574" max="13574" width="12.28515625" customWidth="1"/>
    <col min="13575" max="13581" width="15.5703125" customWidth="1"/>
    <col min="13582" max="13583" width="13.28515625" customWidth="1"/>
    <col min="13584" max="13584" width="15.5703125" customWidth="1"/>
    <col min="13586" max="13588" width="14.7109375" customWidth="1"/>
    <col min="13589" max="13589" width="13.85546875" customWidth="1"/>
    <col min="13590" max="13590" width="11.28515625" bestFit="1" customWidth="1"/>
    <col min="13826" max="13829" width="15.5703125" customWidth="1"/>
    <col min="13830" max="13830" width="12.28515625" customWidth="1"/>
    <col min="13831" max="13837" width="15.5703125" customWidth="1"/>
    <col min="13838" max="13839" width="13.28515625" customWidth="1"/>
    <col min="13840" max="13840" width="15.5703125" customWidth="1"/>
    <col min="13842" max="13844" width="14.7109375" customWidth="1"/>
    <col min="13845" max="13845" width="13.85546875" customWidth="1"/>
    <col min="13846" max="13846" width="11.28515625" bestFit="1" customWidth="1"/>
    <col min="14082" max="14085" width="15.5703125" customWidth="1"/>
    <col min="14086" max="14086" width="12.28515625" customWidth="1"/>
    <col min="14087" max="14093" width="15.5703125" customWidth="1"/>
    <col min="14094" max="14095" width="13.28515625" customWidth="1"/>
    <col min="14096" max="14096" width="15.5703125" customWidth="1"/>
    <col min="14098" max="14100" width="14.7109375" customWidth="1"/>
    <col min="14101" max="14101" width="13.85546875" customWidth="1"/>
    <col min="14102" max="14102" width="11.28515625" bestFit="1" customWidth="1"/>
    <col min="14338" max="14341" width="15.5703125" customWidth="1"/>
    <col min="14342" max="14342" width="12.28515625" customWidth="1"/>
    <col min="14343" max="14349" width="15.5703125" customWidth="1"/>
    <col min="14350" max="14351" width="13.28515625" customWidth="1"/>
    <col min="14352" max="14352" width="15.5703125" customWidth="1"/>
    <col min="14354" max="14356" width="14.7109375" customWidth="1"/>
    <col min="14357" max="14357" width="13.85546875" customWidth="1"/>
    <col min="14358" max="14358" width="11.28515625" bestFit="1" customWidth="1"/>
    <col min="14594" max="14597" width="15.5703125" customWidth="1"/>
    <col min="14598" max="14598" width="12.28515625" customWidth="1"/>
    <col min="14599" max="14605" width="15.5703125" customWidth="1"/>
    <col min="14606" max="14607" width="13.28515625" customWidth="1"/>
    <col min="14608" max="14608" width="15.5703125" customWidth="1"/>
    <col min="14610" max="14612" width="14.7109375" customWidth="1"/>
    <col min="14613" max="14613" width="13.85546875" customWidth="1"/>
    <col min="14614" max="14614" width="11.28515625" bestFit="1" customWidth="1"/>
    <col min="14850" max="14853" width="15.5703125" customWidth="1"/>
    <col min="14854" max="14854" width="12.28515625" customWidth="1"/>
    <col min="14855" max="14861" width="15.5703125" customWidth="1"/>
    <col min="14862" max="14863" width="13.28515625" customWidth="1"/>
    <col min="14864" max="14864" width="15.5703125" customWidth="1"/>
    <col min="14866" max="14868" width="14.7109375" customWidth="1"/>
    <col min="14869" max="14869" width="13.85546875" customWidth="1"/>
    <col min="14870" max="14870" width="11.28515625" bestFit="1" customWidth="1"/>
    <col min="15106" max="15109" width="15.5703125" customWidth="1"/>
    <col min="15110" max="15110" width="12.28515625" customWidth="1"/>
    <col min="15111" max="15117" width="15.5703125" customWidth="1"/>
    <col min="15118" max="15119" width="13.28515625" customWidth="1"/>
    <col min="15120" max="15120" width="15.5703125" customWidth="1"/>
    <col min="15122" max="15124" width="14.7109375" customWidth="1"/>
    <col min="15125" max="15125" width="13.85546875" customWidth="1"/>
    <col min="15126" max="15126" width="11.28515625" bestFit="1" customWidth="1"/>
    <col min="15362" max="15365" width="15.5703125" customWidth="1"/>
    <col min="15366" max="15366" width="12.28515625" customWidth="1"/>
    <col min="15367" max="15373" width="15.5703125" customWidth="1"/>
    <col min="15374" max="15375" width="13.28515625" customWidth="1"/>
    <col min="15376" max="15376" width="15.5703125" customWidth="1"/>
    <col min="15378" max="15380" width="14.7109375" customWidth="1"/>
    <col min="15381" max="15381" width="13.85546875" customWidth="1"/>
    <col min="15382" max="15382" width="11.28515625" bestFit="1" customWidth="1"/>
    <col min="15618" max="15621" width="15.5703125" customWidth="1"/>
    <col min="15622" max="15622" width="12.28515625" customWidth="1"/>
    <col min="15623" max="15629" width="15.5703125" customWidth="1"/>
    <col min="15630" max="15631" width="13.28515625" customWidth="1"/>
    <col min="15632" max="15632" width="15.5703125" customWidth="1"/>
    <col min="15634" max="15636" width="14.7109375" customWidth="1"/>
    <col min="15637" max="15637" width="13.85546875" customWidth="1"/>
    <col min="15638" max="15638" width="11.28515625" bestFit="1" customWidth="1"/>
    <col min="15874" max="15877" width="15.5703125" customWidth="1"/>
    <col min="15878" max="15878" width="12.28515625" customWidth="1"/>
    <col min="15879" max="15885" width="15.5703125" customWidth="1"/>
    <col min="15886" max="15887" width="13.28515625" customWidth="1"/>
    <col min="15888" max="15888" width="15.5703125" customWidth="1"/>
    <col min="15890" max="15892" width="14.7109375" customWidth="1"/>
    <col min="15893" max="15893" width="13.85546875" customWidth="1"/>
    <col min="15894" max="15894" width="11.28515625" bestFit="1" customWidth="1"/>
    <col min="16130" max="16133" width="15.5703125" customWidth="1"/>
    <col min="16134" max="16134" width="12.28515625" customWidth="1"/>
    <col min="16135" max="16141" width="15.5703125" customWidth="1"/>
    <col min="16142" max="16143" width="13.28515625" customWidth="1"/>
    <col min="16144" max="16144" width="15.5703125" customWidth="1"/>
    <col min="16146" max="16148" width="14.7109375" customWidth="1"/>
    <col min="16149" max="16149" width="13.85546875" customWidth="1"/>
    <col min="16150" max="16150" width="11.28515625" bestFit="1" customWidth="1"/>
  </cols>
  <sheetData>
    <row r="1" spans="1:22" ht="18.75">
      <c r="A1" s="1"/>
      <c r="B1" s="1"/>
      <c r="C1" s="1"/>
      <c r="D1" s="1"/>
      <c r="E1" s="1"/>
      <c r="F1" s="1"/>
      <c r="G1" s="1"/>
      <c r="H1" s="1"/>
      <c r="I1" s="1"/>
      <c r="J1" s="374" t="s">
        <v>0</v>
      </c>
      <c r="K1" s="374"/>
      <c r="L1" s="374"/>
      <c r="M1" s="374"/>
      <c r="N1" s="374"/>
      <c r="O1" s="374"/>
      <c r="P1" s="282">
        <f>G31+G33</f>
        <v>66154409.210000008</v>
      </c>
      <c r="Q1" s="282">
        <f t="shared" ref="Q1:U1" si="0">H31+H33</f>
        <v>6318521.1900000004</v>
      </c>
      <c r="R1" s="282">
        <f t="shared" si="0"/>
        <v>65088634.25</v>
      </c>
      <c r="S1" s="282">
        <f t="shared" si="0"/>
        <v>5056578.12</v>
      </c>
      <c r="T1" s="282">
        <f t="shared" si="0"/>
        <v>65088634.25</v>
      </c>
      <c r="U1" s="282">
        <f t="shared" si="0"/>
        <v>5056578.12</v>
      </c>
      <c r="V1" s="282"/>
    </row>
    <row r="2" spans="1:22" ht="18.75">
      <c r="A2" s="1"/>
      <c r="B2" s="1"/>
      <c r="C2" s="1"/>
      <c r="D2" s="1"/>
      <c r="E2" s="1"/>
      <c r="F2" s="2"/>
      <c r="G2" s="2"/>
      <c r="H2" s="2"/>
      <c r="I2" s="2"/>
      <c r="J2" s="375" t="s">
        <v>706</v>
      </c>
      <c r="K2" s="375"/>
      <c r="L2" s="375"/>
      <c r="M2" s="375"/>
      <c r="N2" s="375"/>
      <c r="O2" s="375"/>
      <c r="P2" s="282">
        <f>G60</f>
        <v>66154409.210000008</v>
      </c>
      <c r="Q2" s="282">
        <f t="shared" ref="Q2:U2" si="1">H60</f>
        <v>6318521.1900000004</v>
      </c>
      <c r="R2" s="282">
        <f t="shared" si="1"/>
        <v>65088634.25</v>
      </c>
      <c r="S2" s="282">
        <f t="shared" si="1"/>
        <v>5056578.12</v>
      </c>
      <c r="T2" s="282">
        <f t="shared" si="1"/>
        <v>65088634.25</v>
      </c>
      <c r="U2" s="282">
        <f t="shared" si="1"/>
        <v>5056578.12</v>
      </c>
      <c r="V2" s="282"/>
    </row>
    <row r="3" spans="1:22" ht="18.75" customHeight="1">
      <c r="A3" s="1"/>
      <c r="B3" s="1"/>
      <c r="C3" s="1"/>
      <c r="D3" s="1"/>
      <c r="E3" s="1"/>
      <c r="F3" s="1"/>
      <c r="G3" s="1"/>
      <c r="H3" s="1"/>
      <c r="I3" s="1"/>
      <c r="J3" s="376" t="s">
        <v>1</v>
      </c>
      <c r="K3" s="376"/>
      <c r="L3" s="376"/>
      <c r="M3" s="376"/>
      <c r="N3" s="376"/>
      <c r="O3" s="376"/>
      <c r="P3" s="282">
        <f>P1-P2</f>
        <v>0</v>
      </c>
      <c r="Q3" s="282">
        <f t="shared" ref="Q3:U3" si="2">Q1-Q2</f>
        <v>0</v>
      </c>
      <c r="R3" s="282">
        <f t="shared" si="2"/>
        <v>0</v>
      </c>
      <c r="S3" s="282">
        <f t="shared" si="2"/>
        <v>0</v>
      </c>
      <c r="T3" s="282">
        <f t="shared" si="2"/>
        <v>0</v>
      </c>
      <c r="U3" s="282">
        <f t="shared" si="2"/>
        <v>0</v>
      </c>
      <c r="V3" s="282"/>
    </row>
    <row r="4" spans="1:22" ht="18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2" ht="18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2" ht="18.75">
      <c r="A6" s="1"/>
      <c r="B6" s="1"/>
      <c r="C6" s="1"/>
      <c r="D6" s="1"/>
      <c r="E6" s="1"/>
      <c r="F6" s="2"/>
      <c r="G6" s="2"/>
      <c r="H6" s="2"/>
      <c r="I6" s="2"/>
      <c r="J6" s="244"/>
      <c r="K6" s="244"/>
      <c r="L6" s="1"/>
      <c r="M6" s="244" t="s">
        <v>707</v>
      </c>
      <c r="N6" s="244"/>
      <c r="O6" s="244"/>
    </row>
    <row r="7" spans="1:22" ht="18.75">
      <c r="A7" s="1"/>
      <c r="B7" s="1"/>
      <c r="C7" s="1"/>
      <c r="D7" s="1"/>
      <c r="E7" s="1"/>
      <c r="F7" s="1"/>
      <c r="G7" s="1"/>
      <c r="H7" s="1"/>
      <c r="I7" s="2"/>
      <c r="J7" s="245" t="s">
        <v>2</v>
      </c>
      <c r="K7" s="245"/>
      <c r="L7" s="3"/>
      <c r="M7" s="245" t="s">
        <v>3</v>
      </c>
      <c r="N7" s="245"/>
      <c r="O7" s="245"/>
    </row>
    <row r="8" spans="1:22" ht="18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2" ht="18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2" ht="18.75">
      <c r="A10" s="1"/>
      <c r="B10" s="1"/>
      <c r="C10" s="1"/>
      <c r="D10" s="1"/>
      <c r="E10" s="1"/>
      <c r="F10" s="1"/>
      <c r="G10" s="1"/>
      <c r="H10" s="1"/>
      <c r="I10" s="2"/>
      <c r="J10" s="2"/>
      <c r="K10" s="1"/>
      <c r="L10" s="2"/>
      <c r="M10" s="370">
        <f>O15</f>
        <v>45817</v>
      </c>
      <c r="N10" s="370"/>
      <c r="O10" s="370"/>
    </row>
    <row r="11" spans="1:22" ht="18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2" ht="45" customHeight="1">
      <c r="A12" s="1"/>
      <c r="B12" s="1"/>
      <c r="C12" s="371" t="s">
        <v>691</v>
      </c>
      <c r="D12" s="371"/>
      <c r="E12" s="371"/>
      <c r="F12" s="371"/>
      <c r="G12" s="371"/>
      <c r="H12" s="371"/>
      <c r="I12" s="371"/>
      <c r="J12" s="4"/>
      <c r="K12" s="4"/>
      <c r="L12" s="4"/>
      <c r="M12" s="4"/>
      <c r="N12" s="4"/>
      <c r="O12" s="1"/>
    </row>
    <row r="13" spans="1:22" ht="18.75">
      <c r="A13" s="1"/>
      <c r="B13" s="1"/>
      <c r="C13" s="372" t="s">
        <v>692</v>
      </c>
      <c r="D13" s="372"/>
      <c r="E13" s="372"/>
      <c r="F13" s="372"/>
      <c r="G13" s="372"/>
      <c r="H13" s="372"/>
      <c r="I13" s="372"/>
      <c r="J13" s="2"/>
      <c r="K13" s="2"/>
      <c r="L13" s="2"/>
      <c r="M13" s="2"/>
      <c r="N13" s="1"/>
      <c r="O13" s="1" t="s">
        <v>4</v>
      </c>
    </row>
    <row r="14" spans="1:22" ht="18.75">
      <c r="A14" s="1"/>
      <c r="B14" s="1"/>
      <c r="C14" s="370">
        <f>M10</f>
        <v>45817</v>
      </c>
      <c r="D14" s="370"/>
      <c r="E14" s="370"/>
      <c r="F14" s="370"/>
      <c r="G14" s="370"/>
      <c r="H14" s="370"/>
      <c r="I14" s="370"/>
      <c r="J14" s="2"/>
      <c r="K14" s="2"/>
      <c r="L14" s="2"/>
      <c r="M14" s="2"/>
      <c r="N14" s="1"/>
      <c r="O14" s="1"/>
    </row>
    <row r="15" spans="1:22" ht="18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5" t="s">
        <v>5</v>
      </c>
      <c r="O15" s="6">
        <v>45817</v>
      </c>
    </row>
    <row r="16" spans="1:22" ht="18.75" customHeight="1">
      <c r="A16" s="373" t="s">
        <v>6</v>
      </c>
      <c r="B16" s="373"/>
      <c r="C16" s="373"/>
      <c r="D16" s="373"/>
      <c r="E16" s="1" t="s">
        <v>7</v>
      </c>
      <c r="F16" s="1"/>
      <c r="G16" s="1"/>
      <c r="H16" s="1"/>
      <c r="I16" s="1"/>
      <c r="J16" s="1"/>
      <c r="K16" s="1"/>
      <c r="L16" s="1"/>
      <c r="M16" s="1"/>
      <c r="N16" s="5" t="s">
        <v>8</v>
      </c>
      <c r="O16" s="7">
        <v>4300575</v>
      </c>
    </row>
    <row r="17" spans="1:22" ht="18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5" t="s">
        <v>9</v>
      </c>
      <c r="O17" s="7" t="s">
        <v>10</v>
      </c>
    </row>
    <row r="18" spans="1:22" ht="18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5" t="s">
        <v>8</v>
      </c>
      <c r="O18" s="8" t="s">
        <v>717</v>
      </c>
    </row>
    <row r="19" spans="1:22" ht="18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5" t="s">
        <v>11</v>
      </c>
      <c r="O19" s="8">
        <v>2460114829</v>
      </c>
    </row>
    <row r="20" spans="1:22" ht="19.5" customHeight="1">
      <c r="A20" s="1" t="s">
        <v>12</v>
      </c>
      <c r="B20" s="1"/>
      <c r="C20" s="373" t="s">
        <v>708</v>
      </c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5" t="s">
        <v>13</v>
      </c>
      <c r="O20" s="8">
        <v>246001001</v>
      </c>
    </row>
    <row r="21" spans="1:22" ht="18.75">
      <c r="A21" s="2" t="s">
        <v>14</v>
      </c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5" t="s">
        <v>15</v>
      </c>
      <c r="O21" s="7" t="s">
        <v>16</v>
      </c>
    </row>
    <row r="22" spans="1:22" ht="18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2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22">
      <c r="A24" s="9"/>
      <c r="B24" s="9"/>
      <c r="C24" s="9"/>
      <c r="D24" s="9"/>
      <c r="E24" s="10"/>
      <c r="F24" s="10"/>
      <c r="G24" s="9" t="s">
        <v>17</v>
      </c>
      <c r="H24" s="9"/>
      <c r="I24" s="9"/>
      <c r="J24" s="9"/>
      <c r="K24" s="9"/>
      <c r="L24" s="10"/>
      <c r="M24" s="10"/>
      <c r="N24" s="9"/>
      <c r="O24" s="9"/>
    </row>
    <row r="25" spans="1:22">
      <c r="A25" s="9"/>
      <c r="B25" s="9"/>
      <c r="C25" s="9"/>
      <c r="D25" s="9"/>
      <c r="E25" s="9"/>
      <c r="F25" s="9"/>
      <c r="G25" s="9"/>
      <c r="H25" s="9"/>
      <c r="I25" s="9"/>
      <c r="J25" s="9"/>
      <c r="K25" s="11"/>
      <c r="L25" s="11"/>
      <c r="M25" s="11"/>
      <c r="N25" s="9"/>
      <c r="O25" s="67"/>
    </row>
    <row r="26" spans="1:22" ht="67.5">
      <c r="A26" s="361" t="s">
        <v>18</v>
      </c>
      <c r="B26" s="362"/>
      <c r="C26" s="362"/>
      <c r="D26" s="363"/>
      <c r="E26" s="12" t="s">
        <v>19</v>
      </c>
      <c r="F26" s="13" t="s">
        <v>20</v>
      </c>
      <c r="G26" s="357" t="s">
        <v>21</v>
      </c>
      <c r="H26" s="358"/>
      <c r="I26" s="358"/>
      <c r="J26" s="358"/>
      <c r="K26" s="358"/>
      <c r="L26" s="358"/>
      <c r="M26" s="358"/>
      <c r="N26" s="359"/>
      <c r="O26" s="10"/>
      <c r="P26" s="285">
        <f>P65+P67</f>
        <v>65779300.920000009</v>
      </c>
      <c r="Q26" s="285">
        <f>Q65+Q67</f>
        <v>65088634.25</v>
      </c>
      <c r="R26" s="285">
        <f>R65+R67</f>
        <v>65088634.25</v>
      </c>
    </row>
    <row r="27" spans="1:22" ht="39">
      <c r="A27" s="364"/>
      <c r="B27" s="365"/>
      <c r="C27" s="365"/>
      <c r="D27" s="366"/>
      <c r="E27" s="12"/>
      <c r="F27" s="13"/>
      <c r="G27" s="246" t="s">
        <v>649</v>
      </c>
      <c r="H27" s="14"/>
      <c r="I27" s="246" t="s">
        <v>693</v>
      </c>
      <c r="J27" s="14"/>
      <c r="K27" s="246" t="s">
        <v>694</v>
      </c>
      <c r="L27" s="14"/>
      <c r="M27" s="13" t="s">
        <v>23</v>
      </c>
      <c r="N27" s="13"/>
      <c r="O27" s="9"/>
      <c r="P27" s="283">
        <f>G31+G33-G60</f>
        <v>0</v>
      </c>
      <c r="Q27" s="283">
        <f t="shared" ref="Q27:R27" si="3">H31+H33-H60</f>
        <v>0</v>
      </c>
      <c r="R27" s="283">
        <f t="shared" si="3"/>
        <v>0</v>
      </c>
    </row>
    <row r="28" spans="1:22" ht="15.75">
      <c r="A28" s="364"/>
      <c r="B28" s="365"/>
      <c r="C28" s="365"/>
      <c r="D28" s="366"/>
      <c r="E28" s="12"/>
      <c r="F28" s="13"/>
      <c r="G28" s="14" t="s">
        <v>24</v>
      </c>
      <c r="H28" s="14"/>
      <c r="I28" s="14" t="s">
        <v>25</v>
      </c>
      <c r="J28" s="14"/>
      <c r="K28" s="14" t="s">
        <v>26</v>
      </c>
      <c r="L28" s="14"/>
      <c r="M28" s="13"/>
      <c r="N28" s="13"/>
      <c r="O28" s="9"/>
      <c r="P28" s="284">
        <f>P26-G33</f>
        <v>0</v>
      </c>
      <c r="Q28" s="283">
        <f>Q26-I33</f>
        <v>0</v>
      </c>
      <c r="R28" s="283">
        <f>R26-K33</f>
        <v>0</v>
      </c>
    </row>
    <row r="29" spans="1:22" ht="51.75">
      <c r="A29" s="367"/>
      <c r="B29" s="368"/>
      <c r="C29" s="368"/>
      <c r="D29" s="369"/>
      <c r="E29" s="12"/>
      <c r="F29" s="13"/>
      <c r="G29" s="15" t="s">
        <v>27</v>
      </c>
      <c r="H29" s="13" t="s">
        <v>28</v>
      </c>
      <c r="I29" s="15" t="s">
        <v>27</v>
      </c>
      <c r="J29" s="13" t="s">
        <v>28</v>
      </c>
      <c r="K29" s="15" t="s">
        <v>27</v>
      </c>
      <c r="L29" s="13" t="s">
        <v>28</v>
      </c>
      <c r="M29" s="15" t="s">
        <v>27</v>
      </c>
      <c r="N29" s="13" t="s">
        <v>28</v>
      </c>
      <c r="O29" s="9"/>
    </row>
    <row r="30" spans="1:22">
      <c r="A30" s="357">
        <v>1</v>
      </c>
      <c r="B30" s="358"/>
      <c r="C30" s="358"/>
      <c r="D30" s="359"/>
      <c r="E30" s="14">
        <v>2</v>
      </c>
      <c r="F30" s="14">
        <v>3</v>
      </c>
      <c r="G30" s="14">
        <v>4</v>
      </c>
      <c r="H30" s="14">
        <v>5</v>
      </c>
      <c r="I30" s="14">
        <v>6</v>
      </c>
      <c r="J30" s="14">
        <v>7</v>
      </c>
      <c r="K30" s="14">
        <v>8</v>
      </c>
      <c r="L30" s="14">
        <v>9</v>
      </c>
      <c r="M30" s="14">
        <v>10</v>
      </c>
      <c r="N30" s="14">
        <v>11</v>
      </c>
      <c r="O30" s="11"/>
    </row>
    <row r="31" spans="1:22" ht="16.5">
      <c r="A31" s="360" t="s">
        <v>29</v>
      </c>
      <c r="B31" s="360"/>
      <c r="C31" s="360"/>
      <c r="D31" s="360"/>
      <c r="E31" s="32" t="s">
        <v>30</v>
      </c>
      <c r="F31" s="32" t="s">
        <v>31</v>
      </c>
      <c r="G31" s="16">
        <v>375108.29</v>
      </c>
      <c r="H31" s="16">
        <v>831653.03999999992</v>
      </c>
      <c r="I31" s="17">
        <v>0</v>
      </c>
      <c r="J31" s="17">
        <v>0</v>
      </c>
      <c r="K31" s="17">
        <f>I31</f>
        <v>0</v>
      </c>
      <c r="L31" s="17">
        <v>0</v>
      </c>
      <c r="M31" s="32" t="s">
        <v>32</v>
      </c>
      <c r="N31" s="32" t="s">
        <v>32</v>
      </c>
      <c r="O31" s="9"/>
    </row>
    <row r="32" spans="1:22" ht="26.25">
      <c r="A32" s="360" t="s">
        <v>33</v>
      </c>
      <c r="B32" s="360"/>
      <c r="C32" s="360"/>
      <c r="D32" s="360"/>
      <c r="E32" s="32" t="s">
        <v>34</v>
      </c>
      <c r="F32" s="32" t="s">
        <v>31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32" t="s">
        <v>32</v>
      </c>
      <c r="N32" s="32" t="s">
        <v>32</v>
      </c>
      <c r="O32" s="18"/>
      <c r="P32" s="18"/>
      <c r="Q32" s="19"/>
      <c r="R32" s="32" t="s">
        <v>35</v>
      </c>
      <c r="S32" s="32" t="s">
        <v>36</v>
      </c>
      <c r="T32" s="32"/>
      <c r="U32" s="14"/>
      <c r="V32" s="20" t="s">
        <v>37</v>
      </c>
    </row>
    <row r="33" spans="1:22" s="26" customFormat="1">
      <c r="A33" s="351" t="s">
        <v>38</v>
      </c>
      <c r="B33" s="351"/>
      <c r="C33" s="351"/>
      <c r="D33" s="351"/>
      <c r="E33" s="194" t="s">
        <v>39</v>
      </c>
      <c r="F33" s="194"/>
      <c r="G33" s="21">
        <f>G38+G47+G58</f>
        <v>65779300.920000009</v>
      </c>
      <c r="H33" s="21">
        <f>H38+H44+H46+H51+H34+H57</f>
        <v>5486868.1500000004</v>
      </c>
      <c r="I33" s="21">
        <f>I38+I47</f>
        <v>65088634.25</v>
      </c>
      <c r="J33" s="21">
        <f>J38+J44+J46+J51+J34</f>
        <v>5056578.12</v>
      </c>
      <c r="K33" s="21">
        <f>K38+K47</f>
        <v>65088634.25</v>
      </c>
      <c r="L33" s="21">
        <f>L38+L44+L46+L51+L34</f>
        <v>5056578.12</v>
      </c>
      <c r="M33" s="21"/>
      <c r="N33" s="21"/>
      <c r="O33" s="18"/>
      <c r="P33" s="22"/>
      <c r="Q33" s="23"/>
      <c r="R33" s="21">
        <f>G47</f>
        <v>0</v>
      </c>
      <c r="S33" s="21">
        <f>G39</f>
        <v>65779300.920000009</v>
      </c>
      <c r="T33" s="21">
        <f>R33+S33</f>
        <v>65779300.920000009</v>
      </c>
      <c r="U33" s="24">
        <f>G33-T33</f>
        <v>0</v>
      </c>
      <c r="V33" s="25"/>
    </row>
    <row r="34" spans="1:22" ht="25.5" customHeight="1">
      <c r="A34" s="352" t="s">
        <v>40</v>
      </c>
      <c r="B34" s="352"/>
      <c r="C34" s="352"/>
      <c r="D34" s="352"/>
      <c r="E34" s="32" t="s">
        <v>41</v>
      </c>
      <c r="F34" s="32" t="s">
        <v>42</v>
      </c>
      <c r="G34" s="17" t="s">
        <v>31</v>
      </c>
      <c r="H34" s="17">
        <f>H35</f>
        <v>44040.9</v>
      </c>
      <c r="I34" s="17" t="s">
        <v>31</v>
      </c>
      <c r="J34" s="17">
        <f>J35</f>
        <v>0</v>
      </c>
      <c r="K34" s="17" t="s">
        <v>31</v>
      </c>
      <c r="L34" s="17">
        <f>L35</f>
        <v>0</v>
      </c>
      <c r="M34" s="17" t="s">
        <v>31</v>
      </c>
      <c r="N34" s="17" t="s">
        <v>32</v>
      </c>
      <c r="O34" s="18"/>
      <c r="P34" s="22"/>
      <c r="Q34" s="27" t="s">
        <v>43</v>
      </c>
      <c r="R34" s="17">
        <v>0</v>
      </c>
      <c r="S34" s="17">
        <v>65779300.920000002</v>
      </c>
      <c r="T34" s="17">
        <f>R34+S34</f>
        <v>65779300.920000002</v>
      </c>
      <c r="U34" s="28">
        <f>G33-T34</f>
        <v>0</v>
      </c>
      <c r="V34" s="14"/>
    </row>
    <row r="35" spans="1:22" ht="25.5" customHeight="1">
      <c r="A35" s="352" t="s">
        <v>44</v>
      </c>
      <c r="B35" s="352"/>
      <c r="C35" s="352"/>
      <c r="D35" s="352"/>
      <c r="E35" s="32" t="s">
        <v>45</v>
      </c>
      <c r="F35" s="32" t="s">
        <v>42</v>
      </c>
      <c r="G35" s="17" t="s">
        <v>31</v>
      </c>
      <c r="H35" s="16">
        <v>44040.9</v>
      </c>
      <c r="I35" s="17" t="s">
        <v>31</v>
      </c>
      <c r="J35" s="16">
        <v>0</v>
      </c>
      <c r="K35" s="17" t="s">
        <v>31</v>
      </c>
      <c r="L35" s="16">
        <v>0</v>
      </c>
      <c r="M35" s="17" t="s">
        <v>31</v>
      </c>
      <c r="N35" s="17" t="s">
        <v>32</v>
      </c>
      <c r="O35" s="18"/>
      <c r="P35" s="18"/>
      <c r="Q35" s="19" t="s">
        <v>46</v>
      </c>
      <c r="R35" s="17">
        <f>R33-R34</f>
        <v>0</v>
      </c>
      <c r="S35" s="17">
        <f>S33-S34</f>
        <v>0</v>
      </c>
      <c r="T35" s="17">
        <f>R35+S35</f>
        <v>0</v>
      </c>
      <c r="U35" s="17">
        <f>U33-U34</f>
        <v>0</v>
      </c>
      <c r="V35" s="28">
        <f>U34+U35</f>
        <v>0</v>
      </c>
    </row>
    <row r="36" spans="1:22" ht="25.5" customHeight="1">
      <c r="A36" s="352" t="s">
        <v>47</v>
      </c>
      <c r="B36" s="352"/>
      <c r="C36" s="352"/>
      <c r="D36" s="352"/>
      <c r="E36" s="32" t="s">
        <v>48</v>
      </c>
      <c r="F36" s="32" t="s">
        <v>42</v>
      </c>
      <c r="G36" s="17" t="s">
        <v>31</v>
      </c>
      <c r="H36" s="17"/>
      <c r="I36" s="17" t="s">
        <v>31</v>
      </c>
      <c r="J36" s="17"/>
      <c r="K36" s="17" t="s">
        <v>31</v>
      </c>
      <c r="L36" s="17"/>
      <c r="M36" s="17" t="s">
        <v>31</v>
      </c>
      <c r="N36" s="17" t="s">
        <v>32</v>
      </c>
      <c r="O36" s="18"/>
      <c r="Q36" s="215" t="s">
        <v>651</v>
      </c>
      <c r="R36" s="216">
        <f>H33</f>
        <v>5486868.1500000004</v>
      </c>
      <c r="S36" s="216">
        <v>5486868.1499999985</v>
      </c>
      <c r="T36" s="216">
        <f>R36-S36</f>
        <v>0</v>
      </c>
    </row>
    <row r="37" spans="1:22" ht="25.5" customHeight="1">
      <c r="A37" s="352" t="s">
        <v>49</v>
      </c>
      <c r="B37" s="352"/>
      <c r="C37" s="352"/>
      <c r="D37" s="352"/>
      <c r="E37" s="32" t="s">
        <v>50</v>
      </c>
      <c r="F37" s="32" t="s">
        <v>42</v>
      </c>
      <c r="G37" s="17" t="s">
        <v>31</v>
      </c>
      <c r="H37" s="17"/>
      <c r="I37" s="17" t="s">
        <v>31</v>
      </c>
      <c r="J37" s="17"/>
      <c r="K37" s="17" t="s">
        <v>31</v>
      </c>
      <c r="L37" s="17"/>
      <c r="M37" s="17" t="s">
        <v>31</v>
      </c>
      <c r="N37" s="17" t="s">
        <v>32</v>
      </c>
      <c r="O37" s="18"/>
    </row>
    <row r="38" spans="1:22" ht="25.5" customHeight="1">
      <c r="A38" s="352" t="s">
        <v>51</v>
      </c>
      <c r="B38" s="352"/>
      <c r="C38" s="352"/>
      <c r="D38" s="352"/>
      <c r="E38" s="32" t="s">
        <v>52</v>
      </c>
      <c r="F38" s="32" t="s">
        <v>53</v>
      </c>
      <c r="G38" s="17">
        <f>G39</f>
        <v>65779300.920000009</v>
      </c>
      <c r="H38" s="17">
        <f>H43+H41+H42</f>
        <v>5389748.9400000004</v>
      </c>
      <c r="I38" s="17">
        <f>I39</f>
        <v>65088634.25</v>
      </c>
      <c r="J38" s="17">
        <f>J43+J41+J42</f>
        <v>5056578.12</v>
      </c>
      <c r="K38" s="17">
        <f>K39</f>
        <v>65088634.25</v>
      </c>
      <c r="L38" s="17">
        <f>L43+L41+L42</f>
        <v>5056578.12</v>
      </c>
      <c r="M38" s="17" t="s">
        <v>32</v>
      </c>
      <c r="N38" s="17" t="s">
        <v>32</v>
      </c>
      <c r="O38" s="18"/>
      <c r="Q38" t="s">
        <v>658</v>
      </c>
      <c r="R38" s="228">
        <f>SUM('раздел 3 (211-213 бюджет):раздел 3 (211-213 АУП'!L27)+SUM('раздел 3 (211-213 бюджет):раздел 3 (211-213 АУП'!C100)-G62</f>
        <v>0</v>
      </c>
      <c r="S38" s="228">
        <f>SUM('раздел 3 (211-213 бюджет):раздел 3 (211-213 АУП'!L39)-I62</f>
        <v>0</v>
      </c>
      <c r="T38" s="228">
        <f>SUM('раздел 3 (211-213 бюджет):раздел 3 (211-213 АУП'!L51)-K62</f>
        <v>0</v>
      </c>
    </row>
    <row r="39" spans="1:22" ht="25.5" customHeight="1">
      <c r="A39" s="352" t="s">
        <v>54</v>
      </c>
      <c r="B39" s="352"/>
      <c r="C39" s="352"/>
      <c r="D39" s="352"/>
      <c r="E39" s="32" t="s">
        <v>55</v>
      </c>
      <c r="F39" s="32" t="s">
        <v>53</v>
      </c>
      <c r="G39" s="17">
        <f>G60-G31-G47</f>
        <v>65779300.920000009</v>
      </c>
      <c r="H39" s="17" t="s">
        <v>31</v>
      </c>
      <c r="I39" s="17">
        <f>I60-I31-I47</f>
        <v>65088634.25</v>
      </c>
      <c r="J39" s="17" t="s">
        <v>31</v>
      </c>
      <c r="K39" s="17">
        <f>K60-K31-K47</f>
        <v>65088634.25</v>
      </c>
      <c r="L39" s="17" t="s">
        <v>31</v>
      </c>
      <c r="M39" s="17" t="s">
        <v>32</v>
      </c>
      <c r="N39" s="17" t="s">
        <v>31</v>
      </c>
      <c r="O39" s="18"/>
      <c r="Q39" s="67" t="s">
        <v>659</v>
      </c>
      <c r="R39" s="228">
        <f>SUM('раздел 3 (211-213 бюджет):раздел 3 (211-213 АУП'!F88)-G67</f>
        <v>0</v>
      </c>
      <c r="S39" s="228">
        <f>SUM('раздел 3 (211-213 бюджет):раздел 3 (211-213 АУП'!G88)-I67</f>
        <v>0</v>
      </c>
      <c r="T39" s="228">
        <f>SUM('раздел 3 (211-213 бюджет):раздел 3 (211-213 АУП'!H88)-K67</f>
        <v>0</v>
      </c>
    </row>
    <row r="40" spans="1:22" ht="25.5" customHeight="1">
      <c r="A40" s="352" t="s">
        <v>56</v>
      </c>
      <c r="B40" s="352"/>
      <c r="C40" s="352"/>
      <c r="D40" s="352"/>
      <c r="E40" s="32" t="s">
        <v>57</v>
      </c>
      <c r="F40" s="32" t="s">
        <v>53</v>
      </c>
      <c r="G40" s="17" t="s">
        <v>31</v>
      </c>
      <c r="H40" s="17"/>
      <c r="I40" s="17" t="s">
        <v>31</v>
      </c>
      <c r="J40" s="17"/>
      <c r="K40" s="17" t="s">
        <v>31</v>
      </c>
      <c r="L40" s="17"/>
      <c r="M40" s="17" t="s">
        <v>31</v>
      </c>
      <c r="N40" s="17" t="s">
        <v>32</v>
      </c>
      <c r="O40" s="18"/>
    </row>
    <row r="41" spans="1:22" ht="37.5" customHeight="1">
      <c r="A41" s="352" t="s">
        <v>58</v>
      </c>
      <c r="B41" s="352"/>
      <c r="C41" s="352"/>
      <c r="D41" s="352"/>
      <c r="E41" s="32" t="s">
        <v>59</v>
      </c>
      <c r="F41" s="32" t="s">
        <v>53</v>
      </c>
      <c r="G41" s="17" t="s">
        <v>31</v>
      </c>
      <c r="H41" s="16">
        <v>826632</v>
      </c>
      <c r="I41" s="29" t="s">
        <v>31</v>
      </c>
      <c r="J41" s="217">
        <v>826632</v>
      </c>
      <c r="K41" s="29" t="s">
        <v>31</v>
      </c>
      <c r="L41" s="217">
        <v>826632</v>
      </c>
      <c r="M41" s="17" t="s">
        <v>31</v>
      </c>
      <c r="N41" s="17" t="s">
        <v>32</v>
      </c>
      <c r="O41" s="18"/>
    </row>
    <row r="42" spans="1:22" ht="38.25" customHeight="1">
      <c r="A42" s="335" t="s">
        <v>60</v>
      </c>
      <c r="B42" s="335"/>
      <c r="C42" s="335"/>
      <c r="D42" s="335"/>
      <c r="E42" s="193" t="s">
        <v>61</v>
      </c>
      <c r="F42" s="193" t="s">
        <v>53</v>
      </c>
      <c r="G42" s="29" t="s">
        <v>31</v>
      </c>
      <c r="H42" s="16">
        <v>2448.36</v>
      </c>
      <c r="I42" s="29" t="s">
        <v>31</v>
      </c>
      <c r="J42" s="217">
        <v>0</v>
      </c>
      <c r="K42" s="29" t="s">
        <v>31</v>
      </c>
      <c r="L42" s="217">
        <v>0</v>
      </c>
      <c r="M42" s="17" t="s">
        <v>31</v>
      </c>
      <c r="N42" s="17" t="s">
        <v>32</v>
      </c>
      <c r="O42" s="18"/>
    </row>
    <row r="43" spans="1:22">
      <c r="A43" s="336" t="s">
        <v>62</v>
      </c>
      <c r="B43" s="336"/>
      <c r="C43" s="336"/>
      <c r="D43" s="336"/>
      <c r="E43" s="193" t="s">
        <v>63</v>
      </c>
      <c r="F43" s="193" t="s">
        <v>53</v>
      </c>
      <c r="G43" s="29" t="s">
        <v>31</v>
      </c>
      <c r="H43" s="16">
        <v>4560668.58</v>
      </c>
      <c r="I43" s="29" t="s">
        <v>31</v>
      </c>
      <c r="J43" s="217">
        <v>4229946.12</v>
      </c>
      <c r="K43" s="29" t="s">
        <v>31</v>
      </c>
      <c r="L43" s="217">
        <v>4229946.12</v>
      </c>
      <c r="M43" s="17" t="s">
        <v>32</v>
      </c>
      <c r="N43" s="17" t="s">
        <v>32</v>
      </c>
      <c r="O43" s="18"/>
    </row>
    <row r="44" spans="1:22" ht="24" customHeight="1">
      <c r="A44" s="335" t="s">
        <v>64</v>
      </c>
      <c r="B44" s="335"/>
      <c r="C44" s="335"/>
      <c r="D44" s="335"/>
      <c r="E44" s="193" t="s">
        <v>65</v>
      </c>
      <c r="F44" s="193" t="s">
        <v>66</v>
      </c>
      <c r="G44" s="29" t="s">
        <v>31</v>
      </c>
      <c r="H44" s="16">
        <v>0</v>
      </c>
      <c r="I44" s="29" t="s">
        <v>31</v>
      </c>
      <c r="J44" s="217">
        <v>0</v>
      </c>
      <c r="K44" s="29" t="s">
        <v>31</v>
      </c>
      <c r="L44" s="217">
        <v>0</v>
      </c>
      <c r="M44" s="17" t="s">
        <v>31</v>
      </c>
      <c r="N44" s="17" t="s">
        <v>32</v>
      </c>
      <c r="O44" s="18"/>
    </row>
    <row r="45" spans="1:22">
      <c r="A45" s="336" t="s">
        <v>67</v>
      </c>
      <c r="B45" s="336"/>
      <c r="C45" s="336"/>
      <c r="D45" s="336"/>
      <c r="E45" s="193" t="s">
        <v>68</v>
      </c>
      <c r="F45" s="193" t="s">
        <v>66</v>
      </c>
      <c r="G45" s="29" t="s">
        <v>31</v>
      </c>
      <c r="H45" s="17"/>
      <c r="I45" s="17"/>
      <c r="J45" s="17"/>
      <c r="K45" s="17"/>
      <c r="L45" s="17"/>
      <c r="M45" s="17" t="s">
        <v>32</v>
      </c>
      <c r="N45" s="17" t="s">
        <v>32</v>
      </c>
      <c r="O45" s="18"/>
    </row>
    <row r="46" spans="1:22">
      <c r="A46" s="336" t="s">
        <v>69</v>
      </c>
      <c r="B46" s="336"/>
      <c r="C46" s="336"/>
      <c r="D46" s="336"/>
      <c r="E46" s="193" t="s">
        <v>70</v>
      </c>
      <c r="F46" s="193" t="s">
        <v>71</v>
      </c>
      <c r="G46" s="29">
        <f>SUM(G47:G48)</f>
        <v>0</v>
      </c>
      <c r="H46" s="17">
        <f>SUM(H47:H50)</f>
        <v>53078.31</v>
      </c>
      <c r="I46" s="17">
        <f t="shared" ref="I46:L46" si="4">SUM(I47:I48)</f>
        <v>0</v>
      </c>
      <c r="J46" s="17">
        <f t="shared" si="4"/>
        <v>0</v>
      </c>
      <c r="K46" s="17">
        <f t="shared" si="4"/>
        <v>0</v>
      </c>
      <c r="L46" s="17">
        <f t="shared" si="4"/>
        <v>0</v>
      </c>
      <c r="M46" s="17" t="s">
        <v>31</v>
      </c>
      <c r="N46" s="17" t="s">
        <v>32</v>
      </c>
      <c r="O46" s="18"/>
    </row>
    <row r="47" spans="1:22">
      <c r="A47" s="335" t="s">
        <v>72</v>
      </c>
      <c r="B47" s="335"/>
      <c r="C47" s="335"/>
      <c r="D47" s="335"/>
      <c r="E47" s="193">
        <v>1410</v>
      </c>
      <c r="F47" s="193">
        <v>150</v>
      </c>
      <c r="G47" s="16">
        <v>0</v>
      </c>
      <c r="H47" s="29" t="s">
        <v>31</v>
      </c>
      <c r="I47" s="16">
        <v>0</v>
      </c>
      <c r="J47" s="29" t="s">
        <v>31</v>
      </c>
      <c r="K47" s="16">
        <v>0</v>
      </c>
      <c r="L47" s="29" t="s">
        <v>31</v>
      </c>
      <c r="M47" s="17"/>
      <c r="N47" s="17"/>
      <c r="O47" s="18"/>
    </row>
    <row r="48" spans="1:22">
      <c r="A48" s="336" t="s">
        <v>73</v>
      </c>
      <c r="B48" s="336"/>
      <c r="C48" s="336"/>
      <c r="D48" s="336"/>
      <c r="E48" s="193">
        <v>1420</v>
      </c>
      <c r="F48" s="193">
        <v>150</v>
      </c>
      <c r="G48" s="29"/>
      <c r="H48" s="29" t="s">
        <v>31</v>
      </c>
      <c r="I48" s="17"/>
      <c r="J48" s="29" t="s">
        <v>31</v>
      </c>
      <c r="K48" s="17"/>
      <c r="L48" s="29" t="s">
        <v>31</v>
      </c>
      <c r="M48" s="17" t="s">
        <v>32</v>
      </c>
      <c r="N48" s="17" t="s">
        <v>32</v>
      </c>
      <c r="O48" s="18"/>
    </row>
    <row r="49" spans="1:23" s="195" customFormat="1">
      <c r="A49" s="353" t="s">
        <v>618</v>
      </c>
      <c r="B49" s="354"/>
      <c r="C49" s="354"/>
      <c r="D49" s="355"/>
      <c r="E49" s="193">
        <v>1430</v>
      </c>
      <c r="F49" s="193">
        <v>150</v>
      </c>
      <c r="G49" s="29"/>
      <c r="H49" s="29">
        <v>53078.31</v>
      </c>
      <c r="I49" s="17"/>
      <c r="J49" s="29">
        <v>0</v>
      </c>
      <c r="K49" s="17"/>
      <c r="L49" s="29">
        <f>J49</f>
        <v>0</v>
      </c>
      <c r="M49" s="17"/>
      <c r="N49" s="17"/>
      <c r="O49" s="18"/>
    </row>
    <row r="50" spans="1:23" s="195" customFormat="1">
      <c r="A50" s="353" t="s">
        <v>619</v>
      </c>
      <c r="B50" s="354"/>
      <c r="C50" s="354"/>
      <c r="D50" s="355"/>
      <c r="E50" s="193">
        <v>1440</v>
      </c>
      <c r="F50" s="193">
        <v>150</v>
      </c>
      <c r="G50" s="29"/>
      <c r="H50" s="29">
        <v>0</v>
      </c>
      <c r="I50" s="17"/>
      <c r="J50" s="29">
        <v>0</v>
      </c>
      <c r="K50" s="17"/>
      <c r="L50" s="29">
        <f>J50</f>
        <v>0</v>
      </c>
      <c r="M50" s="17"/>
      <c r="N50" s="17"/>
      <c r="O50" s="18"/>
    </row>
    <row r="51" spans="1:23">
      <c r="A51" s="336" t="s">
        <v>74</v>
      </c>
      <c r="B51" s="336"/>
      <c r="C51" s="336"/>
      <c r="D51" s="336"/>
      <c r="E51" s="193" t="s">
        <v>75</v>
      </c>
      <c r="F51" s="193">
        <v>180</v>
      </c>
      <c r="G51" s="30">
        <f>G53+G54</f>
        <v>0</v>
      </c>
      <c r="H51" s="28">
        <f>H53+H54</f>
        <v>0</v>
      </c>
      <c r="I51" s="28">
        <f t="shared" ref="I51:L51" si="5">I53+I54</f>
        <v>0</v>
      </c>
      <c r="J51" s="28">
        <f t="shared" si="5"/>
        <v>0</v>
      </c>
      <c r="K51" s="28">
        <f t="shared" si="5"/>
        <v>0</v>
      </c>
      <c r="L51" s="28">
        <f t="shared" si="5"/>
        <v>0</v>
      </c>
      <c r="M51" s="17" t="s">
        <v>32</v>
      </c>
      <c r="N51" s="17" t="s">
        <v>32</v>
      </c>
      <c r="O51" s="18"/>
    </row>
    <row r="52" spans="1:23">
      <c r="A52" s="353" t="s">
        <v>67</v>
      </c>
      <c r="B52" s="354"/>
      <c r="C52" s="354"/>
      <c r="D52" s="355"/>
      <c r="E52" s="193"/>
      <c r="F52" s="193"/>
      <c r="G52" s="29"/>
      <c r="H52" s="17"/>
      <c r="I52" s="17"/>
      <c r="J52" s="17"/>
      <c r="K52" s="17"/>
      <c r="L52" s="17"/>
      <c r="M52" s="17"/>
      <c r="N52" s="17"/>
      <c r="O52" s="18"/>
    </row>
    <row r="53" spans="1:23">
      <c r="A53" s="335"/>
      <c r="B53" s="335"/>
      <c r="C53" s="335"/>
      <c r="D53" s="335"/>
      <c r="E53" s="193" t="s">
        <v>76</v>
      </c>
      <c r="F53" s="193">
        <v>180</v>
      </c>
      <c r="G53" s="29"/>
      <c r="H53" s="17"/>
      <c r="I53" s="17"/>
      <c r="J53" s="17"/>
      <c r="K53" s="17"/>
      <c r="L53" s="17"/>
      <c r="M53" s="17" t="s">
        <v>32</v>
      </c>
      <c r="N53" s="17"/>
      <c r="O53" s="18"/>
    </row>
    <row r="54" spans="1:23">
      <c r="A54" s="336"/>
      <c r="B54" s="336"/>
      <c r="C54" s="336"/>
      <c r="D54" s="336"/>
      <c r="E54" s="193" t="s">
        <v>77</v>
      </c>
      <c r="F54" s="193">
        <v>180</v>
      </c>
      <c r="G54" s="29"/>
      <c r="H54" s="17"/>
      <c r="I54" s="17"/>
      <c r="J54" s="17"/>
      <c r="K54" s="17"/>
      <c r="L54" s="17"/>
      <c r="M54" s="17" t="s">
        <v>32</v>
      </c>
      <c r="N54" s="17"/>
      <c r="O54" s="18"/>
    </row>
    <row r="55" spans="1:23">
      <c r="A55" s="336" t="s">
        <v>78</v>
      </c>
      <c r="B55" s="336"/>
      <c r="C55" s="336"/>
      <c r="D55" s="336"/>
      <c r="E55" s="193" t="s">
        <v>79</v>
      </c>
      <c r="F55" s="193"/>
      <c r="G55" s="29">
        <f t="shared" ref="G55:L55" si="6">G57</f>
        <v>0</v>
      </c>
      <c r="H55" s="17">
        <f t="shared" si="6"/>
        <v>0</v>
      </c>
      <c r="I55" s="17">
        <f t="shared" si="6"/>
        <v>0</v>
      </c>
      <c r="J55" s="17">
        <f t="shared" si="6"/>
        <v>0</v>
      </c>
      <c r="K55" s="17">
        <f t="shared" si="6"/>
        <v>0</v>
      </c>
      <c r="L55" s="17">
        <f t="shared" si="6"/>
        <v>0</v>
      </c>
      <c r="M55" s="17" t="s">
        <v>32</v>
      </c>
      <c r="N55" s="17" t="s">
        <v>32</v>
      </c>
      <c r="O55" s="18"/>
    </row>
    <row r="56" spans="1:23">
      <c r="A56" s="336" t="s">
        <v>67</v>
      </c>
      <c r="B56" s="336"/>
      <c r="C56" s="336"/>
      <c r="D56" s="336"/>
      <c r="E56" s="193"/>
      <c r="F56" s="193"/>
      <c r="G56" s="29"/>
      <c r="H56" s="17"/>
      <c r="I56" s="17"/>
      <c r="J56" s="17"/>
      <c r="K56" s="17"/>
      <c r="L56" s="17"/>
      <c r="M56" s="17" t="s">
        <v>32</v>
      </c>
      <c r="N56" s="17" t="s">
        <v>32</v>
      </c>
      <c r="O56" s="18"/>
    </row>
    <row r="57" spans="1:23" s="196" customFormat="1">
      <c r="A57" s="353" t="s">
        <v>620</v>
      </c>
      <c r="B57" s="354"/>
      <c r="C57" s="354"/>
      <c r="D57" s="355"/>
      <c r="E57" s="193"/>
      <c r="F57" s="193">
        <v>440</v>
      </c>
      <c r="G57" s="29"/>
      <c r="H57" s="29">
        <v>0</v>
      </c>
      <c r="I57" s="29"/>
      <c r="J57" s="29">
        <v>0</v>
      </c>
      <c r="K57" s="29"/>
      <c r="L57" s="29">
        <f>J57</f>
        <v>0</v>
      </c>
      <c r="M57" s="29"/>
      <c r="N57" s="29"/>
      <c r="O57" s="18"/>
    </row>
    <row r="58" spans="1:23" ht="16.5">
      <c r="A58" s="356" t="s">
        <v>80</v>
      </c>
      <c r="B58" s="356"/>
      <c r="C58" s="356"/>
      <c r="D58" s="356"/>
      <c r="E58" s="32" t="s">
        <v>81</v>
      </c>
      <c r="F58" s="32" t="s">
        <v>31</v>
      </c>
      <c r="G58" s="17">
        <f>G59</f>
        <v>0</v>
      </c>
      <c r="H58" s="17"/>
      <c r="I58" s="17"/>
      <c r="J58" s="17"/>
      <c r="K58" s="17"/>
      <c r="L58" s="17"/>
      <c r="M58" s="17" t="s">
        <v>32</v>
      </c>
      <c r="N58" s="17" t="s">
        <v>32</v>
      </c>
      <c r="O58" s="18"/>
      <c r="Q58" s="278">
        <v>2025</v>
      </c>
      <c r="R58" s="278"/>
      <c r="S58" s="278">
        <v>2026</v>
      </c>
      <c r="T58" s="278"/>
      <c r="U58" s="278">
        <v>2027</v>
      </c>
      <c r="V58" s="278" t="s">
        <v>688</v>
      </c>
    </row>
    <row r="59" spans="1:23" ht="39.75" customHeight="1">
      <c r="A59" s="352" t="s">
        <v>82</v>
      </c>
      <c r="B59" s="352"/>
      <c r="C59" s="352"/>
      <c r="D59" s="352"/>
      <c r="E59" s="32" t="s">
        <v>83</v>
      </c>
      <c r="F59" s="32" t="s">
        <v>84</v>
      </c>
      <c r="G59" s="17"/>
      <c r="H59" s="17"/>
      <c r="I59" s="17"/>
      <c r="J59" s="17"/>
      <c r="K59" s="17"/>
      <c r="L59" s="17"/>
      <c r="M59" s="17" t="s">
        <v>31</v>
      </c>
      <c r="N59" s="17"/>
      <c r="O59" s="18"/>
      <c r="P59" s="31"/>
      <c r="Q59" s="275">
        <f>G60+H60-G33-H33-G31-H31</f>
        <v>-3.6088749766349792E-9</v>
      </c>
      <c r="R59" s="275"/>
      <c r="S59" s="275">
        <f t="shared" ref="S59:U59" si="7">I60+J60-I33-J33-I31-J31</f>
        <v>4.6566128730773926E-9</v>
      </c>
      <c r="T59" s="275"/>
      <c r="U59" s="275">
        <f t="shared" si="7"/>
        <v>4.6566128730773926E-9</v>
      </c>
      <c r="V59" s="279" t="s">
        <v>686</v>
      </c>
      <c r="W59" s="243"/>
    </row>
    <row r="60" spans="1:23" s="26" customFormat="1">
      <c r="A60" s="351" t="s">
        <v>85</v>
      </c>
      <c r="B60" s="351"/>
      <c r="C60" s="351"/>
      <c r="D60" s="351"/>
      <c r="E60" s="194" t="s">
        <v>86</v>
      </c>
      <c r="F60" s="194" t="s">
        <v>31</v>
      </c>
      <c r="G60" s="21">
        <f>G61+G88+G69+G87+G75</f>
        <v>66154409.210000008</v>
      </c>
      <c r="H60" s="21">
        <f t="shared" ref="H60:L60" si="8">H61+H88+H69+H87+H75</f>
        <v>6318521.1900000004</v>
      </c>
      <c r="I60" s="21">
        <f t="shared" si="8"/>
        <v>65088634.25</v>
      </c>
      <c r="J60" s="21">
        <f t="shared" si="8"/>
        <v>5056578.12</v>
      </c>
      <c r="K60" s="21">
        <f t="shared" si="8"/>
        <v>65088634.25</v>
      </c>
      <c r="L60" s="21">
        <f t="shared" si="8"/>
        <v>5056578.12</v>
      </c>
      <c r="M60" s="21"/>
      <c r="N60" s="21"/>
      <c r="O60" s="18"/>
      <c r="P60" s="31"/>
      <c r="Q60" s="275">
        <f>G47-M130</f>
        <v>0</v>
      </c>
      <c r="R60" s="276"/>
      <c r="S60" s="277">
        <f>I47-N130</f>
        <v>0</v>
      </c>
      <c r="T60" s="276"/>
      <c r="U60" s="277">
        <f>K47-O130</f>
        <v>0</v>
      </c>
      <c r="V60" s="280" t="s">
        <v>687</v>
      </c>
    </row>
    <row r="61" spans="1:23" ht="25.5" customHeight="1">
      <c r="A61" s="352" t="s">
        <v>87</v>
      </c>
      <c r="B61" s="352"/>
      <c r="C61" s="352"/>
      <c r="D61" s="352"/>
      <c r="E61" s="32" t="s">
        <v>88</v>
      </c>
      <c r="F61" s="32" t="s">
        <v>31</v>
      </c>
      <c r="G61" s="29">
        <f>G62+G64+G66</f>
        <v>47309072.420000002</v>
      </c>
      <c r="H61" s="29">
        <f>H62+H64+H66</f>
        <v>664540.29</v>
      </c>
      <c r="I61" s="29">
        <f t="shared" ref="I61:L61" si="9">I62+I64+I66</f>
        <v>45644841</v>
      </c>
      <c r="J61" s="29">
        <f t="shared" si="9"/>
        <v>494386.31</v>
      </c>
      <c r="K61" s="29">
        <f t="shared" si="9"/>
        <v>45644841</v>
      </c>
      <c r="L61" s="29">
        <f t="shared" si="9"/>
        <v>494386.31</v>
      </c>
      <c r="M61" s="17" t="s">
        <v>31</v>
      </c>
      <c r="N61" s="17"/>
      <c r="O61" s="9"/>
      <c r="P61" s="31"/>
      <c r="Q61" s="31"/>
    </row>
    <row r="62" spans="1:23" ht="25.5" customHeight="1">
      <c r="A62" s="335" t="s">
        <v>89</v>
      </c>
      <c r="B62" s="335"/>
      <c r="C62" s="335"/>
      <c r="D62" s="335"/>
      <c r="E62" s="32" t="s">
        <v>90</v>
      </c>
      <c r="F62" s="32" t="s">
        <v>91</v>
      </c>
      <c r="G62" s="16">
        <v>36341578.100000001</v>
      </c>
      <c r="H62" s="16">
        <v>510399.61</v>
      </c>
      <c r="I62" s="247">
        <v>35057487</v>
      </c>
      <c r="J62" s="16">
        <v>379712.99</v>
      </c>
      <c r="K62" s="247">
        <v>35057487</v>
      </c>
      <c r="L62" s="16">
        <v>379712.99</v>
      </c>
      <c r="M62" s="17" t="s">
        <v>31</v>
      </c>
      <c r="N62" s="17"/>
      <c r="O62" s="9"/>
      <c r="P62" s="31"/>
      <c r="Q62" s="31"/>
    </row>
    <row r="63" spans="1:23" ht="12.75" customHeight="1">
      <c r="A63" s="335" t="s">
        <v>92</v>
      </c>
      <c r="B63" s="335"/>
      <c r="C63" s="335"/>
      <c r="D63" s="335"/>
      <c r="E63" s="32"/>
      <c r="F63" s="32" t="s">
        <v>91</v>
      </c>
      <c r="G63" s="224">
        <f>14104*35</f>
        <v>493640</v>
      </c>
      <c r="H63" s="17"/>
      <c r="I63" s="17">
        <f>G63</f>
        <v>493640</v>
      </c>
      <c r="J63" s="17"/>
      <c r="K63" s="17">
        <f>I63</f>
        <v>493640</v>
      </c>
      <c r="L63" s="17"/>
      <c r="M63" s="17" t="s">
        <v>31</v>
      </c>
      <c r="N63" s="17"/>
      <c r="O63" s="9"/>
      <c r="P63" s="31"/>
      <c r="Q63" s="31"/>
    </row>
    <row r="64" spans="1:23" ht="12.75" customHeight="1">
      <c r="A64" s="335" t="s">
        <v>93</v>
      </c>
      <c r="B64" s="335"/>
      <c r="C64" s="335"/>
      <c r="D64" s="335"/>
      <c r="E64" s="32" t="s">
        <v>94</v>
      </c>
      <c r="F64" s="32" t="s">
        <v>95</v>
      </c>
      <c r="G64" s="16">
        <v>0</v>
      </c>
      <c r="H64" s="17">
        <v>0</v>
      </c>
      <c r="I64" s="16">
        <v>0</v>
      </c>
      <c r="J64" s="17"/>
      <c r="K64" s="16">
        <v>0</v>
      </c>
      <c r="L64" s="17"/>
      <c r="M64" s="17" t="s">
        <v>31</v>
      </c>
      <c r="N64" s="17"/>
      <c r="O64" s="9"/>
      <c r="P64" s="31"/>
      <c r="Q64" s="31"/>
    </row>
    <row r="65" spans="1:19" ht="25.5" customHeight="1">
      <c r="A65" s="335" t="s">
        <v>96</v>
      </c>
      <c r="B65" s="335"/>
      <c r="C65" s="335"/>
      <c r="D65" s="335"/>
      <c r="E65" s="32" t="s">
        <v>97</v>
      </c>
      <c r="F65" s="32" t="s">
        <v>98</v>
      </c>
      <c r="G65" s="29">
        <v>0</v>
      </c>
      <c r="H65" s="17"/>
      <c r="I65" s="17">
        <f>G65</f>
        <v>0</v>
      </c>
      <c r="J65" s="17"/>
      <c r="K65" s="17">
        <f>I65</f>
        <v>0</v>
      </c>
      <c r="L65" s="17"/>
      <c r="M65" s="17" t="s">
        <v>31</v>
      </c>
      <c r="N65" s="17"/>
      <c r="O65" s="9"/>
      <c r="P65" s="286">
        <v>65779300.920000009</v>
      </c>
      <c r="Q65" s="286">
        <v>65088634.25</v>
      </c>
      <c r="R65" s="286">
        <v>65088634.25</v>
      </c>
      <c r="S65" t="s">
        <v>689</v>
      </c>
    </row>
    <row r="66" spans="1:19" ht="39.75" customHeight="1">
      <c r="A66" s="335" t="s">
        <v>99</v>
      </c>
      <c r="B66" s="335"/>
      <c r="C66" s="335"/>
      <c r="D66" s="335"/>
      <c r="E66" s="32" t="s">
        <v>100</v>
      </c>
      <c r="F66" s="32" t="s">
        <v>101</v>
      </c>
      <c r="G66" s="17">
        <f t="shared" ref="G66:L66" si="10">G67+G68</f>
        <v>10967494.32</v>
      </c>
      <c r="H66" s="17">
        <f>H67+H68</f>
        <v>154140.68</v>
      </c>
      <c r="I66" s="17">
        <f>I67+I68</f>
        <v>10587354</v>
      </c>
      <c r="J66" s="17">
        <f t="shared" si="10"/>
        <v>114673.32</v>
      </c>
      <c r="K66" s="17">
        <f t="shared" si="10"/>
        <v>10587354</v>
      </c>
      <c r="L66" s="17">
        <f t="shared" si="10"/>
        <v>114673.32</v>
      </c>
      <c r="M66" s="17" t="s">
        <v>31</v>
      </c>
      <c r="N66" s="17"/>
      <c r="O66" s="9"/>
      <c r="P66" s="287">
        <f>G39-P65</f>
        <v>0</v>
      </c>
      <c r="Q66" s="288">
        <f>I39-Q65</f>
        <v>0</v>
      </c>
      <c r="R66" s="288">
        <f>K38-R65</f>
        <v>0</v>
      </c>
    </row>
    <row r="67" spans="1:19" ht="25.5" customHeight="1">
      <c r="A67" s="335" t="s">
        <v>102</v>
      </c>
      <c r="B67" s="335"/>
      <c r="C67" s="335"/>
      <c r="D67" s="335"/>
      <c r="E67" s="32" t="s">
        <v>103</v>
      </c>
      <c r="F67" s="32" t="s">
        <v>101</v>
      </c>
      <c r="G67" s="16">
        <v>10967494.32</v>
      </c>
      <c r="H67" s="16">
        <v>154140.68</v>
      </c>
      <c r="I67" s="16">
        <v>10587354</v>
      </c>
      <c r="J67" s="16">
        <v>114673.32</v>
      </c>
      <c r="K67" s="16">
        <v>10587354</v>
      </c>
      <c r="L67" s="16">
        <v>114673.32</v>
      </c>
      <c r="M67" s="17" t="s">
        <v>31</v>
      </c>
      <c r="N67" s="17"/>
      <c r="O67" s="9"/>
      <c r="P67" s="286">
        <v>0</v>
      </c>
      <c r="Q67" s="286">
        <v>0</v>
      </c>
      <c r="R67" s="286">
        <v>0</v>
      </c>
      <c r="S67" t="s">
        <v>690</v>
      </c>
    </row>
    <row r="68" spans="1:19" ht="12.75" customHeight="1">
      <c r="A68" s="335" t="s">
        <v>104</v>
      </c>
      <c r="B68" s="335"/>
      <c r="C68" s="335"/>
      <c r="D68" s="335"/>
      <c r="E68" s="32" t="s">
        <v>105</v>
      </c>
      <c r="F68" s="32" t="s">
        <v>101</v>
      </c>
      <c r="G68" s="17"/>
      <c r="H68" s="17"/>
      <c r="I68" s="17"/>
      <c r="J68" s="17"/>
      <c r="K68" s="17"/>
      <c r="L68" s="17"/>
      <c r="M68" s="17" t="s">
        <v>31</v>
      </c>
      <c r="N68" s="17"/>
      <c r="O68" s="9"/>
      <c r="P68" s="243"/>
      <c r="Q68" s="228"/>
      <c r="R68" s="228"/>
    </row>
    <row r="69" spans="1:19" ht="12.75" customHeight="1">
      <c r="A69" s="335" t="s">
        <v>106</v>
      </c>
      <c r="B69" s="335"/>
      <c r="C69" s="335"/>
      <c r="D69" s="335"/>
      <c r="E69" s="32" t="s">
        <v>107</v>
      </c>
      <c r="F69" s="32" t="s">
        <v>108</v>
      </c>
      <c r="G69" s="29">
        <f t="shared" ref="G69:L69" si="11">G71</f>
        <v>2885.13</v>
      </c>
      <c r="H69" s="29">
        <f>H71</f>
        <v>0</v>
      </c>
      <c r="I69" s="29">
        <f t="shared" si="11"/>
        <v>0</v>
      </c>
      <c r="J69" s="29">
        <f t="shared" si="11"/>
        <v>0</v>
      </c>
      <c r="K69" s="29">
        <f t="shared" si="11"/>
        <v>0</v>
      </c>
      <c r="L69" s="29">
        <f t="shared" si="11"/>
        <v>0</v>
      </c>
      <c r="M69" s="17" t="s">
        <v>31</v>
      </c>
      <c r="N69" s="17"/>
      <c r="O69" s="9"/>
      <c r="P69" s="287">
        <f>P67-G47</f>
        <v>0</v>
      </c>
      <c r="Q69" s="288">
        <f>I47-Q67</f>
        <v>0</v>
      </c>
      <c r="R69" s="288">
        <f>K47-R67</f>
        <v>0</v>
      </c>
    </row>
    <row r="70" spans="1:19" ht="37.5" customHeight="1">
      <c r="A70" s="332" t="s">
        <v>109</v>
      </c>
      <c r="B70" s="333"/>
      <c r="C70" s="333"/>
      <c r="D70" s="334"/>
      <c r="E70" s="32" t="s">
        <v>110</v>
      </c>
      <c r="F70" s="32" t="s">
        <v>111</v>
      </c>
      <c r="G70" s="29">
        <f>G71</f>
        <v>2885.13</v>
      </c>
      <c r="H70" s="29">
        <f>H71</f>
        <v>0</v>
      </c>
      <c r="I70" s="29">
        <f t="shared" ref="I70:L70" si="12">I71</f>
        <v>0</v>
      </c>
      <c r="J70" s="29">
        <f t="shared" si="12"/>
        <v>0</v>
      </c>
      <c r="K70" s="29">
        <f t="shared" si="12"/>
        <v>0</v>
      </c>
      <c r="L70" s="29">
        <f t="shared" si="12"/>
        <v>0</v>
      </c>
      <c r="M70" s="17" t="s">
        <v>31</v>
      </c>
      <c r="N70" s="17"/>
      <c r="O70" s="9"/>
      <c r="P70" s="31"/>
      <c r="Q70" s="31"/>
    </row>
    <row r="71" spans="1:19" ht="36.75" customHeight="1">
      <c r="A71" s="335" t="s">
        <v>112</v>
      </c>
      <c r="B71" s="335"/>
      <c r="C71" s="335"/>
      <c r="D71" s="335"/>
      <c r="E71" s="32" t="s">
        <v>113</v>
      </c>
      <c r="F71" s="32" t="s">
        <v>114</v>
      </c>
      <c r="G71" s="16">
        <v>2885.13</v>
      </c>
      <c r="H71" s="17">
        <v>0</v>
      </c>
      <c r="I71" s="16">
        <v>0</v>
      </c>
      <c r="J71" s="17"/>
      <c r="K71" s="16">
        <v>0</v>
      </c>
      <c r="L71" s="17"/>
      <c r="M71" s="17" t="s">
        <v>31</v>
      </c>
      <c r="N71" s="17"/>
      <c r="O71" s="67"/>
      <c r="P71" s="31"/>
      <c r="Q71" s="31"/>
    </row>
    <row r="72" spans="1:19" ht="25.5" customHeight="1">
      <c r="A72" s="335" t="s">
        <v>115</v>
      </c>
      <c r="B72" s="335"/>
      <c r="C72" s="335"/>
      <c r="D72" s="335"/>
      <c r="E72" s="32" t="s">
        <v>116</v>
      </c>
      <c r="F72" s="32" t="s">
        <v>117</v>
      </c>
      <c r="G72" s="17"/>
      <c r="H72" s="17"/>
      <c r="I72" s="17"/>
      <c r="J72" s="17"/>
      <c r="K72" s="17"/>
      <c r="L72" s="17"/>
      <c r="M72" s="17" t="s">
        <v>31</v>
      </c>
      <c r="N72" s="17"/>
      <c r="O72" s="9"/>
      <c r="P72" s="31"/>
      <c r="Q72" s="31"/>
    </row>
    <row r="73" spans="1:19" ht="50.25" customHeight="1">
      <c r="A73" s="335" t="s">
        <v>118</v>
      </c>
      <c r="B73" s="335"/>
      <c r="C73" s="335"/>
      <c r="D73" s="335"/>
      <c r="E73" s="32" t="s">
        <v>119</v>
      </c>
      <c r="F73" s="32" t="s">
        <v>120</v>
      </c>
      <c r="G73" s="17"/>
      <c r="H73" s="17"/>
      <c r="I73" s="17"/>
      <c r="J73" s="17"/>
      <c r="K73" s="17"/>
      <c r="L73" s="17"/>
      <c r="M73" s="17" t="s">
        <v>31</v>
      </c>
      <c r="N73" s="17"/>
      <c r="O73" s="9"/>
      <c r="P73" s="31"/>
      <c r="Q73" s="31"/>
    </row>
    <row r="74" spans="1:19">
      <c r="A74" s="335" t="s">
        <v>121</v>
      </c>
      <c r="B74" s="335"/>
      <c r="C74" s="335"/>
      <c r="D74" s="335"/>
      <c r="E74" s="32" t="s">
        <v>122</v>
      </c>
      <c r="F74" s="32" t="s">
        <v>123</v>
      </c>
      <c r="G74" s="17"/>
      <c r="H74" s="17"/>
      <c r="I74" s="17"/>
      <c r="J74" s="17"/>
      <c r="K74" s="17"/>
      <c r="L74" s="17"/>
      <c r="M74" s="17" t="s">
        <v>31</v>
      </c>
      <c r="N74" s="17"/>
      <c r="O74" s="9"/>
      <c r="P74" s="31"/>
      <c r="Q74" s="31"/>
    </row>
    <row r="75" spans="1:19" ht="12.75" customHeight="1">
      <c r="A75" s="335" t="s">
        <v>124</v>
      </c>
      <c r="B75" s="335"/>
      <c r="C75" s="335"/>
      <c r="D75" s="335"/>
      <c r="E75" s="32" t="s">
        <v>125</v>
      </c>
      <c r="F75" s="32" t="s">
        <v>126</v>
      </c>
      <c r="G75" s="29">
        <f>G77+G78+G76</f>
        <v>2626.45</v>
      </c>
      <c r="H75" s="29">
        <f>H77+H78</f>
        <v>0</v>
      </c>
      <c r="I75" s="29">
        <f>I77+I78</f>
        <v>0</v>
      </c>
      <c r="J75" s="29">
        <f>J77+J78</f>
        <v>0</v>
      </c>
      <c r="K75" s="29">
        <f>K77+K78</f>
        <v>0</v>
      </c>
      <c r="L75" s="29">
        <f>L77+L78</f>
        <v>0</v>
      </c>
      <c r="M75" s="17" t="s">
        <v>31</v>
      </c>
      <c r="N75" s="17"/>
      <c r="O75" s="9"/>
      <c r="P75" s="31"/>
      <c r="Q75" s="31"/>
    </row>
    <row r="76" spans="1:19" ht="25.5" customHeight="1">
      <c r="A76" s="335" t="s">
        <v>127</v>
      </c>
      <c r="B76" s="335"/>
      <c r="C76" s="335"/>
      <c r="D76" s="335"/>
      <c r="E76" s="32" t="s">
        <v>128</v>
      </c>
      <c r="F76" s="32" t="s">
        <v>129</v>
      </c>
      <c r="G76" s="16">
        <v>0</v>
      </c>
      <c r="H76" s="17"/>
      <c r="I76" s="16">
        <v>0</v>
      </c>
      <c r="J76" s="17"/>
      <c r="K76" s="16">
        <v>0</v>
      </c>
      <c r="L76" s="17"/>
      <c r="M76" s="17" t="s">
        <v>31</v>
      </c>
      <c r="N76" s="17"/>
      <c r="O76" s="9"/>
      <c r="P76" s="31"/>
      <c r="Q76" s="31"/>
    </row>
    <row r="77" spans="1:19" ht="25.5" customHeight="1">
      <c r="A77" s="335" t="s">
        <v>130</v>
      </c>
      <c r="B77" s="335"/>
      <c r="C77" s="335"/>
      <c r="D77" s="335"/>
      <c r="E77" s="32" t="s">
        <v>131</v>
      </c>
      <c r="F77" s="32" t="s">
        <v>132</v>
      </c>
      <c r="G77" s="16">
        <v>0</v>
      </c>
      <c r="H77" s="17">
        <v>0</v>
      </c>
      <c r="I77" s="16">
        <v>0</v>
      </c>
      <c r="J77" s="17"/>
      <c r="K77" s="16">
        <v>0</v>
      </c>
      <c r="L77" s="17"/>
      <c r="M77" s="17" t="s">
        <v>31</v>
      </c>
      <c r="N77" s="17"/>
      <c r="O77" s="9"/>
      <c r="P77" s="31"/>
      <c r="Q77" s="31"/>
    </row>
    <row r="78" spans="1:19" ht="12.75" customHeight="1">
      <c r="A78" s="335" t="s">
        <v>133</v>
      </c>
      <c r="B78" s="335"/>
      <c r="C78" s="335"/>
      <c r="D78" s="335"/>
      <c r="E78" s="32" t="s">
        <v>134</v>
      </c>
      <c r="F78" s="32" t="s">
        <v>135</v>
      </c>
      <c r="G78" s="16">
        <v>2626.45</v>
      </c>
      <c r="H78" s="17"/>
      <c r="I78" s="16">
        <v>0</v>
      </c>
      <c r="J78" s="17"/>
      <c r="K78" s="16">
        <v>0</v>
      </c>
      <c r="L78" s="17"/>
      <c r="M78" s="17" t="s">
        <v>31</v>
      </c>
      <c r="N78" s="17"/>
      <c r="O78" s="9"/>
      <c r="P78" s="31"/>
      <c r="Q78" s="31"/>
    </row>
    <row r="79" spans="1:19" ht="12.75" customHeight="1">
      <c r="A79" s="335" t="s">
        <v>136</v>
      </c>
      <c r="B79" s="335"/>
      <c r="C79" s="335"/>
      <c r="D79" s="335"/>
      <c r="E79" s="32" t="s">
        <v>137</v>
      </c>
      <c r="F79" s="32" t="s">
        <v>31</v>
      </c>
      <c r="G79" s="17"/>
      <c r="H79" s="17"/>
      <c r="I79" s="17"/>
      <c r="J79" s="17"/>
      <c r="K79" s="17"/>
      <c r="L79" s="17"/>
      <c r="M79" s="17" t="s">
        <v>31</v>
      </c>
      <c r="N79" s="17"/>
      <c r="O79" s="9"/>
      <c r="P79" s="31"/>
      <c r="Q79" s="31"/>
    </row>
    <row r="80" spans="1:19" ht="23.25" customHeight="1">
      <c r="A80" s="335" t="s">
        <v>138</v>
      </c>
      <c r="B80" s="335"/>
      <c r="C80" s="335"/>
      <c r="D80" s="335"/>
      <c r="E80" s="32" t="s">
        <v>139</v>
      </c>
      <c r="F80" s="32">
        <v>613</v>
      </c>
      <c r="G80" s="17"/>
      <c r="H80" s="17"/>
      <c r="I80" s="17"/>
      <c r="J80" s="17"/>
      <c r="K80" s="17"/>
      <c r="L80" s="17"/>
      <c r="M80" s="17" t="s">
        <v>31</v>
      </c>
      <c r="N80" s="17"/>
      <c r="O80" s="9"/>
      <c r="P80" s="31"/>
      <c r="Q80" s="31"/>
    </row>
    <row r="81" spans="1:17" ht="12.75" customHeight="1">
      <c r="A81" s="335" t="s">
        <v>140</v>
      </c>
      <c r="B81" s="335"/>
      <c r="C81" s="335"/>
      <c r="D81" s="335"/>
      <c r="E81" s="32" t="s">
        <v>141</v>
      </c>
      <c r="F81" s="32">
        <v>623</v>
      </c>
      <c r="G81" s="17"/>
      <c r="H81" s="17"/>
      <c r="I81" s="17"/>
      <c r="J81" s="17"/>
      <c r="K81" s="17"/>
      <c r="L81" s="17"/>
      <c r="M81" s="17" t="s">
        <v>31</v>
      </c>
      <c r="N81" s="17"/>
      <c r="O81" s="9"/>
      <c r="P81" s="31"/>
      <c r="Q81" s="31"/>
    </row>
    <row r="82" spans="1:17" ht="25.5" customHeight="1">
      <c r="A82" s="335" t="s">
        <v>142</v>
      </c>
      <c r="B82" s="335"/>
      <c r="C82" s="335"/>
      <c r="D82" s="335"/>
      <c r="E82" s="32" t="s">
        <v>143</v>
      </c>
      <c r="F82" s="32">
        <v>634</v>
      </c>
      <c r="G82" s="17"/>
      <c r="H82" s="17"/>
      <c r="I82" s="17"/>
      <c r="J82" s="17"/>
      <c r="K82" s="17"/>
      <c r="L82" s="17"/>
      <c r="M82" s="17" t="s">
        <v>31</v>
      </c>
      <c r="N82" s="17"/>
      <c r="O82" s="9"/>
      <c r="P82" s="31"/>
      <c r="Q82" s="31"/>
    </row>
    <row r="83" spans="1:17" ht="12.75" customHeight="1">
      <c r="A83" s="335" t="s">
        <v>144</v>
      </c>
      <c r="B83" s="335"/>
      <c r="C83" s="335"/>
      <c r="D83" s="335"/>
      <c r="E83" s="32">
        <v>2440</v>
      </c>
      <c r="F83" s="32">
        <v>810</v>
      </c>
      <c r="G83" s="17"/>
      <c r="H83" s="17"/>
      <c r="I83" s="17"/>
      <c r="J83" s="17"/>
      <c r="K83" s="17"/>
      <c r="L83" s="17"/>
      <c r="M83" s="17"/>
      <c r="N83" s="17"/>
      <c r="O83" s="9"/>
      <c r="P83" s="31"/>
      <c r="Q83" s="31"/>
    </row>
    <row r="84" spans="1:17" ht="12.75" customHeight="1">
      <c r="A84" s="335" t="s">
        <v>145</v>
      </c>
      <c r="B84" s="335"/>
      <c r="C84" s="335"/>
      <c r="D84" s="335"/>
      <c r="E84" s="32">
        <v>2450</v>
      </c>
      <c r="F84" s="32">
        <v>862</v>
      </c>
      <c r="G84" s="17"/>
      <c r="H84" s="17"/>
      <c r="I84" s="17"/>
      <c r="J84" s="17"/>
      <c r="K84" s="17"/>
      <c r="L84" s="17"/>
      <c r="M84" s="17"/>
      <c r="N84" s="17"/>
      <c r="O84" s="9"/>
      <c r="P84" s="31"/>
      <c r="Q84" s="31"/>
    </row>
    <row r="85" spans="1:17" ht="38.25" customHeight="1">
      <c r="A85" s="335" t="s">
        <v>146</v>
      </c>
      <c r="B85" s="335"/>
      <c r="C85" s="335"/>
      <c r="D85" s="335"/>
      <c r="E85" s="32">
        <v>2460</v>
      </c>
      <c r="F85" s="32">
        <v>863</v>
      </c>
      <c r="G85" s="17"/>
      <c r="H85" s="17"/>
      <c r="I85" s="17"/>
      <c r="J85" s="17"/>
      <c r="K85" s="17"/>
      <c r="L85" s="17"/>
      <c r="M85" s="17"/>
      <c r="N85" s="17"/>
      <c r="O85" s="9"/>
      <c r="P85" s="31"/>
      <c r="Q85" s="31"/>
    </row>
    <row r="86" spans="1:17" ht="25.5" customHeight="1">
      <c r="A86" s="335" t="s">
        <v>147</v>
      </c>
      <c r="B86" s="335"/>
      <c r="C86" s="335"/>
      <c r="D86" s="335"/>
      <c r="E86" s="32" t="s">
        <v>148</v>
      </c>
      <c r="F86" s="32" t="s">
        <v>31</v>
      </c>
      <c r="G86" s="17">
        <f>G87</f>
        <v>0</v>
      </c>
      <c r="H86" s="17">
        <f t="shared" ref="H86:L86" si="13">H87</f>
        <v>0</v>
      </c>
      <c r="I86" s="17">
        <f t="shared" si="13"/>
        <v>0</v>
      </c>
      <c r="J86" s="17">
        <f t="shared" si="13"/>
        <v>0</v>
      </c>
      <c r="K86" s="17">
        <f t="shared" si="13"/>
        <v>0</v>
      </c>
      <c r="L86" s="17">
        <f t="shared" si="13"/>
        <v>0</v>
      </c>
      <c r="M86" s="17" t="s">
        <v>31</v>
      </c>
      <c r="N86" s="17"/>
      <c r="O86" s="9"/>
      <c r="P86" s="31"/>
      <c r="Q86" s="31"/>
    </row>
    <row r="87" spans="1:17" ht="40.5" customHeight="1">
      <c r="A87" s="335" t="s">
        <v>149</v>
      </c>
      <c r="B87" s="335"/>
      <c r="C87" s="335"/>
      <c r="D87" s="335"/>
      <c r="E87" s="32" t="s">
        <v>150</v>
      </c>
      <c r="F87" s="32" t="s">
        <v>151</v>
      </c>
      <c r="G87" s="16">
        <v>0</v>
      </c>
      <c r="H87" s="17"/>
      <c r="I87" s="16">
        <v>0</v>
      </c>
      <c r="J87" s="17"/>
      <c r="K87" s="16">
        <v>0</v>
      </c>
      <c r="L87" s="17"/>
      <c r="M87" s="17" t="s">
        <v>31</v>
      </c>
      <c r="N87" s="17"/>
      <c r="O87" s="9"/>
      <c r="P87" s="31"/>
      <c r="Q87" s="31"/>
    </row>
    <row r="88" spans="1:17" s="35" customFormat="1" ht="12.75" customHeight="1">
      <c r="A88" s="350" t="s">
        <v>152</v>
      </c>
      <c r="B88" s="350"/>
      <c r="C88" s="350"/>
      <c r="D88" s="350"/>
      <c r="E88" s="33" t="s">
        <v>153</v>
      </c>
      <c r="F88" s="33" t="s">
        <v>31</v>
      </c>
      <c r="G88" s="34">
        <f>G89+G90+G91+G101+G102</f>
        <v>18839825.210000001</v>
      </c>
      <c r="H88" s="34">
        <f t="shared" ref="H88:L88" si="14">H89+H90+H91+H101+H102</f>
        <v>5653980.9000000004</v>
      </c>
      <c r="I88" s="34">
        <f t="shared" si="14"/>
        <v>19443793.25</v>
      </c>
      <c r="J88" s="34">
        <f t="shared" si="14"/>
        <v>4562191.8100000005</v>
      </c>
      <c r="K88" s="34">
        <f t="shared" si="14"/>
        <v>19443793.25</v>
      </c>
      <c r="L88" s="34">
        <f t="shared" si="14"/>
        <v>4562191.8100000005</v>
      </c>
      <c r="M88" s="34"/>
      <c r="N88" s="34"/>
      <c r="O88" s="18"/>
      <c r="P88" s="31"/>
      <c r="Q88" s="31"/>
    </row>
    <row r="89" spans="1:17" ht="25.5" customHeight="1">
      <c r="A89" s="335" t="s">
        <v>154</v>
      </c>
      <c r="B89" s="335"/>
      <c r="C89" s="335"/>
      <c r="D89" s="335"/>
      <c r="E89" s="193" t="s">
        <v>155</v>
      </c>
      <c r="F89" s="193" t="s">
        <v>156</v>
      </c>
      <c r="G89" s="17"/>
      <c r="H89" s="17"/>
      <c r="I89" s="17"/>
      <c r="J89" s="17"/>
      <c r="K89" s="17"/>
      <c r="L89" s="17"/>
      <c r="M89" s="17"/>
      <c r="N89" s="17"/>
      <c r="O89" s="18"/>
      <c r="P89" s="31"/>
      <c r="Q89" s="31"/>
    </row>
    <row r="90" spans="1:17" ht="25.5" customHeight="1">
      <c r="A90" s="335" t="s">
        <v>157</v>
      </c>
      <c r="B90" s="335"/>
      <c r="C90" s="335"/>
      <c r="D90" s="335"/>
      <c r="E90" s="193" t="s">
        <v>158</v>
      </c>
      <c r="F90" s="193" t="s">
        <v>159</v>
      </c>
      <c r="G90" s="16">
        <v>0</v>
      </c>
      <c r="H90" s="17"/>
      <c r="I90" s="16">
        <v>0</v>
      </c>
      <c r="J90" s="17"/>
      <c r="K90" s="16">
        <v>0</v>
      </c>
      <c r="L90" s="17"/>
      <c r="M90" s="17"/>
      <c r="N90" s="17"/>
      <c r="O90" s="18"/>
      <c r="P90" s="31"/>
      <c r="Q90" s="31"/>
    </row>
    <row r="91" spans="1:17" s="35" customFormat="1" ht="14.25" customHeight="1">
      <c r="A91" s="347" t="s">
        <v>160</v>
      </c>
      <c r="B91" s="348"/>
      <c r="C91" s="348"/>
      <c r="D91" s="349"/>
      <c r="E91" s="33" t="s">
        <v>161</v>
      </c>
      <c r="F91" s="33" t="s">
        <v>162</v>
      </c>
      <c r="G91" s="34">
        <f>SUM(G93:G100)</f>
        <v>15865215.710000001</v>
      </c>
      <c r="H91" s="34">
        <f>SUM(H93:H100)</f>
        <v>5618022.4100000001</v>
      </c>
      <c r="I91" s="34">
        <f t="shared" ref="I91:L91" si="15">SUM(I93:I100)</f>
        <v>16768793.25</v>
      </c>
      <c r="J91" s="34">
        <f t="shared" si="15"/>
        <v>4526233.32</v>
      </c>
      <c r="K91" s="34">
        <f t="shared" si="15"/>
        <v>16768793.25</v>
      </c>
      <c r="L91" s="34">
        <f t="shared" si="15"/>
        <v>4526233.32</v>
      </c>
      <c r="M91" s="34"/>
      <c r="N91" s="34"/>
      <c r="O91" s="18"/>
      <c r="P91" s="31"/>
      <c r="Q91" s="31"/>
    </row>
    <row r="92" spans="1:17">
      <c r="A92" s="335" t="s">
        <v>163</v>
      </c>
      <c r="B92" s="335"/>
      <c r="C92" s="335"/>
      <c r="D92" s="335"/>
      <c r="E92" s="193"/>
      <c r="F92" s="193"/>
      <c r="G92" s="17"/>
      <c r="H92" s="17"/>
      <c r="I92" s="17"/>
      <c r="J92" s="17"/>
      <c r="K92" s="17"/>
      <c r="L92" s="17"/>
      <c r="M92" s="17"/>
      <c r="N92" s="17"/>
      <c r="O92" s="9"/>
      <c r="P92" s="31"/>
      <c r="Q92" s="31"/>
    </row>
    <row r="93" spans="1:17">
      <c r="A93" s="335" t="s">
        <v>164</v>
      </c>
      <c r="B93" s="335"/>
      <c r="C93" s="335"/>
      <c r="D93" s="335"/>
      <c r="E93" s="193" t="s">
        <v>165</v>
      </c>
      <c r="F93" s="193" t="s">
        <v>162</v>
      </c>
      <c r="G93" s="16">
        <v>57780</v>
      </c>
      <c r="H93" s="16">
        <v>0</v>
      </c>
      <c r="I93" s="16">
        <v>55800</v>
      </c>
      <c r="J93" s="16">
        <v>0</v>
      </c>
      <c r="K93" s="16">
        <v>55800</v>
      </c>
      <c r="L93" s="16">
        <v>0</v>
      </c>
      <c r="M93" s="17"/>
      <c r="N93" s="17"/>
      <c r="O93" s="9"/>
      <c r="P93" s="31"/>
      <c r="Q93" s="31"/>
    </row>
    <row r="94" spans="1:17" ht="12.75" customHeight="1">
      <c r="A94" s="335" t="s">
        <v>166</v>
      </c>
      <c r="B94" s="335"/>
      <c r="C94" s="335"/>
      <c r="D94" s="335"/>
      <c r="E94" s="193" t="s">
        <v>167</v>
      </c>
      <c r="F94" s="193" t="s">
        <v>162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7"/>
      <c r="N94" s="17"/>
      <c r="O94" s="9"/>
      <c r="P94" s="31"/>
      <c r="Q94" s="31"/>
    </row>
    <row r="95" spans="1:17" ht="12.75" customHeight="1">
      <c r="A95" s="335" t="s">
        <v>168</v>
      </c>
      <c r="B95" s="335"/>
      <c r="C95" s="335"/>
      <c r="D95" s="335"/>
      <c r="E95" s="193" t="s">
        <v>169</v>
      </c>
      <c r="F95" s="193">
        <v>244</v>
      </c>
      <c r="G95" s="16">
        <v>125000</v>
      </c>
      <c r="H95" s="16">
        <v>0</v>
      </c>
      <c r="I95" s="16">
        <v>250000</v>
      </c>
      <c r="J95" s="16">
        <v>0</v>
      </c>
      <c r="K95" s="16">
        <v>250000</v>
      </c>
      <c r="L95" s="16">
        <v>0</v>
      </c>
      <c r="M95" s="17"/>
      <c r="N95" s="17"/>
      <c r="O95" s="9"/>
      <c r="P95" s="31"/>
      <c r="Q95" s="31"/>
    </row>
    <row r="96" spans="1:17" ht="12.75" customHeight="1">
      <c r="A96" s="335" t="s">
        <v>170</v>
      </c>
      <c r="B96" s="335"/>
      <c r="C96" s="335"/>
      <c r="D96" s="335"/>
      <c r="E96" s="193" t="s">
        <v>171</v>
      </c>
      <c r="F96" s="193" t="s">
        <v>162</v>
      </c>
      <c r="G96" s="16">
        <v>1187908.78</v>
      </c>
      <c r="H96" s="16">
        <v>24188.78</v>
      </c>
      <c r="I96" s="16">
        <v>1165376.44</v>
      </c>
      <c r="J96" s="16">
        <v>21740.42</v>
      </c>
      <c r="K96" s="16">
        <v>1165376.44</v>
      </c>
      <c r="L96" s="16">
        <v>21740.42</v>
      </c>
      <c r="M96" s="17"/>
      <c r="N96" s="17"/>
      <c r="O96" s="9"/>
      <c r="P96" s="31"/>
      <c r="Q96" s="31"/>
    </row>
    <row r="97" spans="1:23">
      <c r="A97" s="335" t="s">
        <v>172</v>
      </c>
      <c r="B97" s="335"/>
      <c r="C97" s="335"/>
      <c r="D97" s="335"/>
      <c r="E97" s="193" t="s">
        <v>173</v>
      </c>
      <c r="F97" s="193" t="s">
        <v>162</v>
      </c>
      <c r="G97" s="16">
        <v>8633433.9000000004</v>
      </c>
      <c r="H97" s="16">
        <v>15480</v>
      </c>
      <c r="I97" s="16">
        <v>9145358.6799999997</v>
      </c>
      <c r="J97" s="16">
        <v>0</v>
      </c>
      <c r="K97" s="16">
        <v>9145358.6799999997</v>
      </c>
      <c r="L97" s="16">
        <v>0</v>
      </c>
      <c r="M97" s="17"/>
      <c r="N97" s="17"/>
      <c r="O97" s="9"/>
      <c r="P97" s="31"/>
      <c r="Q97" s="31"/>
    </row>
    <row r="98" spans="1:23">
      <c r="A98" s="335" t="s">
        <v>174</v>
      </c>
      <c r="B98" s="335"/>
      <c r="C98" s="335"/>
      <c r="D98" s="335"/>
      <c r="E98" s="193" t="s">
        <v>175</v>
      </c>
      <c r="F98" s="193" t="s">
        <v>162</v>
      </c>
      <c r="G98" s="16">
        <v>3000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7"/>
      <c r="N98" s="17"/>
      <c r="O98" s="9"/>
      <c r="P98" s="31"/>
      <c r="Q98" s="31"/>
    </row>
    <row r="99" spans="1:23" ht="12.75" customHeight="1">
      <c r="A99" s="335" t="s">
        <v>176</v>
      </c>
      <c r="B99" s="335"/>
      <c r="C99" s="335"/>
      <c r="D99" s="335"/>
      <c r="E99" s="193" t="s">
        <v>177</v>
      </c>
      <c r="F99" s="193" t="s">
        <v>162</v>
      </c>
      <c r="G99" s="16">
        <v>113281</v>
      </c>
      <c r="H99" s="16">
        <v>158900.96</v>
      </c>
      <c r="I99" s="16">
        <v>106765</v>
      </c>
      <c r="J99" s="16">
        <v>158900.96</v>
      </c>
      <c r="K99" s="16">
        <v>106765</v>
      </c>
      <c r="L99" s="16">
        <v>158900.96</v>
      </c>
      <c r="M99" s="17"/>
      <c r="N99" s="17"/>
      <c r="O99" s="9"/>
      <c r="P99" s="31"/>
      <c r="Q99" s="31"/>
    </row>
    <row r="100" spans="1:23" ht="12.75" customHeight="1">
      <c r="A100" s="335" t="s">
        <v>178</v>
      </c>
      <c r="B100" s="335"/>
      <c r="C100" s="335"/>
      <c r="D100" s="335"/>
      <c r="E100" s="193" t="s">
        <v>179</v>
      </c>
      <c r="F100" s="193" t="s">
        <v>162</v>
      </c>
      <c r="G100" s="16">
        <v>5744812.0300000003</v>
      </c>
      <c r="H100" s="16">
        <v>5419452.6699999999</v>
      </c>
      <c r="I100" s="16">
        <v>6045493.1299999999</v>
      </c>
      <c r="J100" s="16">
        <v>4345591.9400000004</v>
      </c>
      <c r="K100" s="16">
        <v>6045493.1299999999</v>
      </c>
      <c r="L100" s="16">
        <v>4345591.9400000004</v>
      </c>
      <c r="M100" s="17"/>
      <c r="N100" s="17"/>
      <c r="O100" s="9"/>
      <c r="P100" s="31"/>
      <c r="Q100" s="31"/>
    </row>
    <row r="101" spans="1:23" ht="26.25" customHeight="1">
      <c r="A101" s="344" t="s">
        <v>180</v>
      </c>
      <c r="B101" s="345"/>
      <c r="C101" s="345"/>
      <c r="D101" s="346"/>
      <c r="E101" s="193">
        <v>2650</v>
      </c>
      <c r="F101" s="193">
        <v>246</v>
      </c>
      <c r="G101" s="17"/>
      <c r="H101" s="17"/>
      <c r="I101" s="17"/>
      <c r="J101" s="17"/>
      <c r="K101" s="17"/>
      <c r="L101" s="17"/>
      <c r="M101" s="17"/>
      <c r="N101" s="17"/>
      <c r="O101" s="9"/>
      <c r="P101" s="31"/>
      <c r="Q101" s="31"/>
    </row>
    <row r="102" spans="1:23" ht="12.75" customHeight="1">
      <c r="A102" s="332" t="s">
        <v>181</v>
      </c>
      <c r="B102" s="333"/>
      <c r="C102" s="333"/>
      <c r="D102" s="334"/>
      <c r="E102" s="193">
        <v>2660</v>
      </c>
      <c r="F102" s="193">
        <v>247</v>
      </c>
      <c r="G102" s="16">
        <v>2974609.5</v>
      </c>
      <c r="H102" s="16">
        <v>35958.49</v>
      </c>
      <c r="I102" s="16">
        <v>2675000</v>
      </c>
      <c r="J102" s="16">
        <v>35958.49</v>
      </c>
      <c r="K102" s="16">
        <v>2675000</v>
      </c>
      <c r="L102" s="16">
        <v>35958.49</v>
      </c>
      <c r="M102" s="17"/>
      <c r="N102" s="17"/>
      <c r="O102" s="9"/>
      <c r="P102" s="31"/>
      <c r="Q102" s="31"/>
    </row>
    <row r="103" spans="1:23" ht="12.75" customHeight="1">
      <c r="A103" s="335" t="s">
        <v>182</v>
      </c>
      <c r="B103" s="335"/>
      <c r="C103" s="335"/>
      <c r="D103" s="335"/>
      <c r="E103" s="193">
        <v>2700</v>
      </c>
      <c r="F103" s="193" t="s">
        <v>183</v>
      </c>
      <c r="G103" s="17"/>
      <c r="H103" s="17"/>
      <c r="I103" s="17"/>
      <c r="J103" s="17"/>
      <c r="K103" s="17"/>
      <c r="L103" s="17"/>
      <c r="M103" s="17"/>
      <c r="N103" s="17"/>
      <c r="O103" s="9"/>
      <c r="P103" s="31"/>
      <c r="Q103" s="31"/>
    </row>
    <row r="104" spans="1:23" ht="38.25" customHeight="1">
      <c r="A104" s="335" t="s">
        <v>184</v>
      </c>
      <c r="B104" s="335"/>
      <c r="C104" s="335"/>
      <c r="D104" s="335"/>
      <c r="E104" s="193">
        <v>2710</v>
      </c>
      <c r="F104" s="193" t="s">
        <v>185</v>
      </c>
      <c r="G104" s="17"/>
      <c r="H104" s="17"/>
      <c r="I104" s="17"/>
      <c r="J104" s="17"/>
      <c r="K104" s="17"/>
      <c r="L104" s="17"/>
      <c r="M104" s="17"/>
      <c r="N104" s="17"/>
      <c r="O104" s="9"/>
      <c r="P104" s="31"/>
      <c r="Q104" s="31"/>
    </row>
    <row r="105" spans="1:23" ht="25.5" customHeight="1">
      <c r="A105" s="335" t="s">
        <v>186</v>
      </c>
      <c r="B105" s="335"/>
      <c r="C105" s="335"/>
      <c r="D105" s="335"/>
      <c r="E105" s="193">
        <v>2720</v>
      </c>
      <c r="F105" s="193" t="s">
        <v>187</v>
      </c>
      <c r="G105" s="17"/>
      <c r="H105" s="17"/>
      <c r="I105" s="17"/>
      <c r="J105" s="17"/>
      <c r="K105" s="17"/>
      <c r="L105" s="17"/>
      <c r="M105" s="17"/>
      <c r="N105" s="17"/>
      <c r="O105" s="9"/>
      <c r="P105" s="31"/>
      <c r="Q105" s="31"/>
    </row>
    <row r="106" spans="1:23" ht="16.5">
      <c r="A106" s="336" t="s">
        <v>188</v>
      </c>
      <c r="B106" s="336"/>
      <c r="C106" s="336"/>
      <c r="D106" s="336"/>
      <c r="E106" s="32" t="s">
        <v>189</v>
      </c>
      <c r="F106" s="32" t="s">
        <v>190</v>
      </c>
      <c r="G106" s="17"/>
      <c r="H106" s="17">
        <f>H107</f>
        <v>0</v>
      </c>
      <c r="I106" s="17"/>
      <c r="J106" s="17">
        <f>J107</f>
        <v>0</v>
      </c>
      <c r="K106" s="17"/>
      <c r="L106" s="17">
        <f>L107</f>
        <v>0</v>
      </c>
      <c r="M106" s="17" t="s">
        <v>31</v>
      </c>
      <c r="N106" s="17"/>
      <c r="O106" s="9"/>
    </row>
    <row r="107" spans="1:23" ht="25.5" customHeight="1">
      <c r="A107" s="335" t="s">
        <v>191</v>
      </c>
      <c r="B107" s="335"/>
      <c r="C107" s="335"/>
      <c r="D107" s="335"/>
      <c r="E107" s="32" t="s">
        <v>192</v>
      </c>
      <c r="F107" s="32"/>
      <c r="G107" s="17"/>
      <c r="H107" s="17"/>
      <c r="I107" s="17"/>
      <c r="J107" s="17"/>
      <c r="K107" s="17"/>
      <c r="L107" s="17"/>
      <c r="M107" s="17" t="s">
        <v>31</v>
      </c>
      <c r="N107" s="17"/>
      <c r="O107" s="9"/>
    </row>
    <row r="108" spans="1:23" ht="16.5">
      <c r="A108" s="336" t="s">
        <v>193</v>
      </c>
      <c r="B108" s="336"/>
      <c r="C108" s="336"/>
      <c r="D108" s="336"/>
      <c r="E108" s="32" t="s">
        <v>194</v>
      </c>
      <c r="F108" s="32"/>
      <c r="G108" s="17"/>
      <c r="H108" s="17"/>
      <c r="I108" s="17"/>
      <c r="J108" s="17"/>
      <c r="K108" s="17"/>
      <c r="L108" s="17"/>
      <c r="M108" s="17" t="s">
        <v>31</v>
      </c>
      <c r="N108" s="17"/>
      <c r="O108" s="9"/>
    </row>
    <row r="109" spans="1:23" ht="16.5">
      <c r="A109" s="336" t="s">
        <v>195</v>
      </c>
      <c r="B109" s="336"/>
      <c r="C109" s="336"/>
      <c r="D109" s="336"/>
      <c r="E109" s="32" t="s">
        <v>196</v>
      </c>
      <c r="F109" s="32"/>
      <c r="G109" s="17"/>
      <c r="H109" s="17"/>
      <c r="I109" s="17"/>
      <c r="J109" s="17"/>
      <c r="K109" s="17"/>
      <c r="L109" s="17"/>
      <c r="M109" s="17" t="s">
        <v>31</v>
      </c>
      <c r="N109" s="17"/>
      <c r="O109" s="9"/>
    </row>
    <row r="110" spans="1:23" ht="16.5">
      <c r="A110" s="336" t="s">
        <v>197</v>
      </c>
      <c r="B110" s="336"/>
      <c r="C110" s="336"/>
      <c r="D110" s="336"/>
      <c r="E110" s="32" t="s">
        <v>198</v>
      </c>
      <c r="F110" s="32" t="s">
        <v>31</v>
      </c>
      <c r="G110" s="17"/>
      <c r="H110" s="17"/>
      <c r="I110" s="17"/>
      <c r="J110" s="17"/>
      <c r="K110" s="17"/>
      <c r="L110" s="17"/>
      <c r="M110" s="17" t="s">
        <v>31</v>
      </c>
      <c r="N110" s="17"/>
      <c r="O110" s="9"/>
    </row>
    <row r="111" spans="1:23" ht="25.5" customHeight="1">
      <c r="A111" s="335" t="s">
        <v>199</v>
      </c>
      <c r="B111" s="335"/>
      <c r="C111" s="335"/>
      <c r="D111" s="335"/>
      <c r="E111" s="32" t="s">
        <v>200</v>
      </c>
      <c r="F111" s="32" t="s">
        <v>201</v>
      </c>
      <c r="G111" s="17"/>
      <c r="H111" s="17"/>
      <c r="I111" s="17"/>
      <c r="J111" s="17"/>
      <c r="K111" s="17"/>
      <c r="L111" s="17"/>
      <c r="M111" s="17" t="s">
        <v>31</v>
      </c>
      <c r="N111" s="17"/>
      <c r="O111" s="9"/>
    </row>
    <row r="112" spans="1:23" s="36" customFormat="1" ht="26.25" customHeight="1">
      <c r="A112" s="337" t="s">
        <v>202</v>
      </c>
      <c r="B112" s="337"/>
      <c r="C112" s="337"/>
      <c r="D112" s="337"/>
      <c r="E112" s="337"/>
      <c r="F112" s="337"/>
      <c r="G112" s="337"/>
      <c r="H112" s="337"/>
      <c r="I112" s="337"/>
      <c r="J112" s="337"/>
      <c r="K112" s="337"/>
      <c r="L112" s="337"/>
      <c r="M112" s="337"/>
      <c r="N112" s="337"/>
      <c r="O112" s="337"/>
      <c r="P112" s="337"/>
      <c r="Q112" s="212"/>
      <c r="V112" s="37"/>
      <c r="W112" s="37"/>
    </row>
    <row r="113" spans="1:23" s="36" customFormat="1" ht="12.7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V113" s="37"/>
      <c r="W113" s="37"/>
    </row>
    <row r="114" spans="1:23" s="36" customFormat="1" ht="48.75" customHeight="1">
      <c r="A114" s="338" t="s">
        <v>203</v>
      </c>
      <c r="B114" s="338"/>
      <c r="C114" s="338" t="s">
        <v>18</v>
      </c>
      <c r="D114" s="338"/>
      <c r="E114" s="338"/>
      <c r="F114" s="338"/>
      <c r="G114" s="338"/>
      <c r="H114" s="338"/>
      <c r="I114" s="338"/>
      <c r="J114" s="213" t="s">
        <v>204</v>
      </c>
      <c r="K114" s="213" t="s">
        <v>205</v>
      </c>
      <c r="L114" s="213" t="s">
        <v>206</v>
      </c>
      <c r="M114" s="339" t="s">
        <v>207</v>
      </c>
      <c r="N114" s="340"/>
      <c r="O114" s="340"/>
      <c r="P114" s="341"/>
      <c r="Q114" s="39"/>
      <c r="V114" s="37"/>
      <c r="W114" s="37"/>
    </row>
    <row r="115" spans="1:23" s="36" customFormat="1" ht="27.75" customHeight="1">
      <c r="A115" s="338"/>
      <c r="B115" s="338"/>
      <c r="C115" s="338"/>
      <c r="D115" s="338"/>
      <c r="E115" s="338"/>
      <c r="F115" s="338"/>
      <c r="G115" s="338"/>
      <c r="H115" s="338"/>
      <c r="I115" s="338"/>
      <c r="J115" s="213"/>
      <c r="K115" s="213"/>
      <c r="L115" s="213"/>
      <c r="M115" s="213" t="s">
        <v>648</v>
      </c>
      <c r="N115" s="213" t="s">
        <v>682</v>
      </c>
      <c r="O115" s="213" t="s">
        <v>699</v>
      </c>
      <c r="P115" s="342" t="s">
        <v>208</v>
      </c>
      <c r="Q115" s="39"/>
      <c r="V115" s="37"/>
      <c r="W115" s="37"/>
    </row>
    <row r="116" spans="1:23" s="36" customFormat="1" ht="51" customHeight="1">
      <c r="A116" s="338"/>
      <c r="B116" s="338"/>
      <c r="C116" s="338"/>
      <c r="D116" s="338"/>
      <c r="E116" s="338"/>
      <c r="F116" s="338"/>
      <c r="G116" s="338"/>
      <c r="H116" s="338"/>
      <c r="I116" s="338"/>
      <c r="J116" s="213"/>
      <c r="K116" s="213"/>
      <c r="L116" s="213"/>
      <c r="M116" s="213" t="s">
        <v>209</v>
      </c>
      <c r="N116" s="213" t="s">
        <v>210</v>
      </c>
      <c r="O116" s="213" t="s">
        <v>211</v>
      </c>
      <c r="P116" s="343"/>
      <c r="Q116" s="39"/>
      <c r="V116" s="37"/>
      <c r="W116" s="37"/>
    </row>
    <row r="117" spans="1:23" s="36" customFormat="1" ht="16.5" customHeight="1">
      <c r="A117" s="331" t="s">
        <v>212</v>
      </c>
      <c r="B117" s="331"/>
      <c r="C117" s="331" t="s">
        <v>213</v>
      </c>
      <c r="D117" s="331"/>
      <c r="E117" s="331"/>
      <c r="F117" s="331"/>
      <c r="G117" s="331"/>
      <c r="H117" s="331"/>
      <c r="I117" s="331"/>
      <c r="J117" s="214" t="s">
        <v>214</v>
      </c>
      <c r="K117" s="214" t="s">
        <v>215</v>
      </c>
      <c r="L117" s="214" t="s">
        <v>216</v>
      </c>
      <c r="M117" s="214" t="s">
        <v>217</v>
      </c>
      <c r="N117" s="214" t="s">
        <v>218</v>
      </c>
      <c r="O117" s="214" t="s">
        <v>219</v>
      </c>
      <c r="P117" s="214" t="s">
        <v>220</v>
      </c>
      <c r="Q117" s="40"/>
      <c r="V117" s="37"/>
      <c r="W117" s="37"/>
    </row>
    <row r="118" spans="1:23" s="36" customFormat="1" ht="21.75" customHeight="1">
      <c r="A118" s="41">
        <v>1</v>
      </c>
      <c r="B118" s="41"/>
      <c r="C118" s="330" t="s">
        <v>221</v>
      </c>
      <c r="D118" s="330"/>
      <c r="E118" s="330"/>
      <c r="F118" s="330"/>
      <c r="G118" s="330"/>
      <c r="H118" s="330"/>
      <c r="I118" s="330"/>
      <c r="J118" s="214" t="s">
        <v>222</v>
      </c>
      <c r="K118" s="214" t="s">
        <v>31</v>
      </c>
      <c r="L118" s="214" t="s">
        <v>31</v>
      </c>
      <c r="M118" s="42">
        <f>G88+H88</f>
        <v>24493806.109999999</v>
      </c>
      <c r="N118" s="42">
        <f>I88+J88</f>
        <v>24005985.060000002</v>
      </c>
      <c r="O118" s="42">
        <f>K88+L88</f>
        <v>24005985.060000002</v>
      </c>
      <c r="P118" s="13"/>
      <c r="Q118" s="43"/>
      <c r="R118" s="44"/>
      <c r="S118" s="44"/>
      <c r="T118" s="44"/>
      <c r="U118" s="44"/>
      <c r="V118" s="37"/>
      <c r="W118" s="37"/>
    </row>
    <row r="119" spans="1:23" s="36" customFormat="1" ht="82.5" customHeight="1">
      <c r="A119" s="41" t="s">
        <v>223</v>
      </c>
      <c r="B119" s="41"/>
      <c r="C119" s="330" t="s">
        <v>224</v>
      </c>
      <c r="D119" s="330"/>
      <c r="E119" s="330"/>
      <c r="F119" s="330"/>
      <c r="G119" s="330"/>
      <c r="H119" s="330"/>
      <c r="I119" s="330"/>
      <c r="J119" s="214" t="s">
        <v>225</v>
      </c>
      <c r="K119" s="214" t="s">
        <v>31</v>
      </c>
      <c r="L119" s="214" t="s">
        <v>31</v>
      </c>
      <c r="M119" s="42">
        <v>0</v>
      </c>
      <c r="N119" s="42">
        <v>0</v>
      </c>
      <c r="O119" s="42">
        <v>0</v>
      </c>
      <c r="P119" s="13"/>
      <c r="Q119" s="43"/>
      <c r="S119" s="44"/>
      <c r="T119" s="44"/>
      <c r="U119" s="44"/>
      <c r="V119" s="37"/>
      <c r="W119" s="37"/>
    </row>
    <row r="120" spans="1:23" s="36" customFormat="1" ht="49.5" customHeight="1">
      <c r="A120" s="41" t="s">
        <v>226</v>
      </c>
      <c r="B120" s="41"/>
      <c r="C120" s="330" t="s">
        <v>227</v>
      </c>
      <c r="D120" s="330"/>
      <c r="E120" s="330"/>
      <c r="F120" s="330"/>
      <c r="G120" s="330"/>
      <c r="H120" s="330"/>
      <c r="I120" s="330"/>
      <c r="J120" s="214" t="s">
        <v>228</v>
      </c>
      <c r="K120" s="214" t="s">
        <v>31</v>
      </c>
      <c r="L120" s="214" t="s">
        <v>31</v>
      </c>
      <c r="M120" s="42">
        <v>0</v>
      </c>
      <c r="N120" s="42">
        <v>0</v>
      </c>
      <c r="O120" s="42">
        <v>0</v>
      </c>
      <c r="P120" s="13"/>
      <c r="Q120" s="57"/>
      <c r="V120" s="37"/>
      <c r="W120" s="37"/>
    </row>
    <row r="121" spans="1:23" s="36" customFormat="1" ht="43.5" customHeight="1">
      <c r="A121" s="41" t="s">
        <v>229</v>
      </c>
      <c r="B121" s="41"/>
      <c r="C121" s="330" t="s">
        <v>230</v>
      </c>
      <c r="D121" s="330"/>
      <c r="E121" s="330"/>
      <c r="F121" s="330"/>
      <c r="G121" s="330"/>
      <c r="H121" s="330"/>
      <c r="I121" s="330"/>
      <c r="J121" s="214" t="s">
        <v>231</v>
      </c>
      <c r="K121" s="214" t="s">
        <v>31</v>
      </c>
      <c r="L121" s="214" t="s">
        <v>31</v>
      </c>
      <c r="M121" s="42">
        <f>M122+M124</f>
        <v>17858236.649999999</v>
      </c>
      <c r="N121" s="42">
        <f t="shared" ref="N121:O121" si="16">N122+N124</f>
        <v>6723000</v>
      </c>
      <c r="O121" s="42">
        <f t="shared" si="16"/>
        <v>0</v>
      </c>
      <c r="P121" s="13"/>
      <c r="Q121" s="43"/>
      <c r="V121" s="37"/>
      <c r="W121" s="37"/>
    </row>
    <row r="122" spans="1:23" s="52" customFormat="1" ht="12.75">
      <c r="A122" s="45" t="s">
        <v>232</v>
      </c>
      <c r="B122" s="46"/>
      <c r="C122" s="327" t="s">
        <v>233</v>
      </c>
      <c r="D122" s="328"/>
      <c r="E122" s="328"/>
      <c r="F122" s="328"/>
      <c r="G122" s="328"/>
      <c r="H122" s="328"/>
      <c r="I122" s="329"/>
      <c r="J122" s="47" t="s">
        <v>234</v>
      </c>
      <c r="K122" s="48" t="s">
        <v>31</v>
      </c>
      <c r="L122" s="48" t="s">
        <v>31</v>
      </c>
      <c r="M122" s="197">
        <f>(16653694.18*0+1680000+12963213.98+3215022.67)</f>
        <v>17858236.649999999</v>
      </c>
      <c r="N122" s="49">
        <f>6723000</f>
        <v>6723000</v>
      </c>
      <c r="O122" s="49"/>
      <c r="P122" s="50"/>
      <c r="Q122" s="51"/>
      <c r="V122" s="53"/>
      <c r="W122" s="53"/>
    </row>
    <row r="123" spans="1:23" s="52" customFormat="1" ht="12.75" customHeight="1">
      <c r="A123" s="45"/>
      <c r="B123" s="46"/>
      <c r="C123" s="327" t="s">
        <v>163</v>
      </c>
      <c r="D123" s="328"/>
      <c r="E123" s="328"/>
      <c r="F123" s="328"/>
      <c r="G123" s="328"/>
      <c r="H123" s="328"/>
      <c r="I123" s="329"/>
      <c r="J123" s="47" t="s">
        <v>235</v>
      </c>
      <c r="K123" s="47"/>
      <c r="L123" s="47"/>
      <c r="M123" s="42"/>
      <c r="N123" s="49"/>
      <c r="O123" s="49"/>
      <c r="P123" s="50"/>
      <c r="Q123" s="227"/>
      <c r="V123" s="53"/>
      <c r="W123" s="53"/>
    </row>
    <row r="124" spans="1:23" s="52" customFormat="1" ht="12.75" customHeight="1">
      <c r="A124" s="45" t="s">
        <v>236</v>
      </c>
      <c r="B124" s="46"/>
      <c r="C124" s="327" t="s">
        <v>237</v>
      </c>
      <c r="D124" s="328"/>
      <c r="E124" s="328"/>
      <c r="F124" s="328"/>
      <c r="G124" s="328"/>
      <c r="H124" s="328"/>
      <c r="I124" s="329"/>
      <c r="J124" s="47" t="s">
        <v>238</v>
      </c>
      <c r="K124" s="48" t="s">
        <v>31</v>
      </c>
      <c r="L124" s="48" t="s">
        <v>31</v>
      </c>
      <c r="M124" s="49"/>
      <c r="N124" s="49"/>
      <c r="O124" s="49"/>
      <c r="P124" s="50"/>
      <c r="Q124" s="51"/>
      <c r="V124" s="53"/>
      <c r="W124" s="53"/>
    </row>
    <row r="125" spans="1:23" s="52" customFormat="1" ht="12.75" customHeight="1">
      <c r="A125" s="45"/>
      <c r="B125" s="46"/>
      <c r="C125" s="327" t="s">
        <v>163</v>
      </c>
      <c r="D125" s="328"/>
      <c r="E125" s="328"/>
      <c r="F125" s="328"/>
      <c r="G125" s="328"/>
      <c r="H125" s="328"/>
      <c r="I125" s="329"/>
      <c r="J125" s="47" t="s">
        <v>239</v>
      </c>
      <c r="K125" s="47"/>
      <c r="L125" s="47"/>
      <c r="M125" s="49"/>
      <c r="N125" s="49"/>
      <c r="O125" s="49"/>
      <c r="P125" s="50"/>
      <c r="Q125" s="51"/>
      <c r="V125" s="53"/>
      <c r="W125" s="53"/>
    </row>
    <row r="126" spans="1:23" s="36" customFormat="1" ht="43.5" customHeight="1">
      <c r="A126" s="41" t="s">
        <v>240</v>
      </c>
      <c r="B126" s="41"/>
      <c r="C126" s="326" t="s">
        <v>241</v>
      </c>
      <c r="D126" s="326"/>
      <c r="E126" s="326"/>
      <c r="F126" s="326"/>
      <c r="G126" s="326"/>
      <c r="H126" s="326"/>
      <c r="I126" s="326"/>
      <c r="J126" s="214" t="s">
        <v>242</v>
      </c>
      <c r="K126" s="214" t="s">
        <v>31</v>
      </c>
      <c r="L126" s="214" t="s">
        <v>31</v>
      </c>
      <c r="M126" s="42">
        <f>M127+M130+M171+M181</f>
        <v>6635569.4600000009</v>
      </c>
      <c r="N126" s="42">
        <f>N127+N130+N171+N181</f>
        <v>17282985.060000002</v>
      </c>
      <c r="O126" s="42">
        <f>O127+O130+O171+O181</f>
        <v>24005985.060000002</v>
      </c>
      <c r="P126" s="13"/>
      <c r="Q126" s="43"/>
      <c r="R126" s="44"/>
      <c r="V126" s="37"/>
      <c r="W126" s="37"/>
    </row>
    <row r="127" spans="1:23" s="36" customFormat="1" ht="43.5" customHeight="1">
      <c r="A127" s="41" t="s">
        <v>243</v>
      </c>
      <c r="B127" s="41"/>
      <c r="C127" s="326" t="s">
        <v>244</v>
      </c>
      <c r="D127" s="326"/>
      <c r="E127" s="326"/>
      <c r="F127" s="326"/>
      <c r="G127" s="326"/>
      <c r="H127" s="326"/>
      <c r="I127" s="326"/>
      <c r="J127" s="214" t="s">
        <v>245</v>
      </c>
      <c r="K127" s="214" t="s">
        <v>31</v>
      </c>
      <c r="L127" s="214" t="s">
        <v>31</v>
      </c>
      <c r="M127" s="49">
        <f>M128+M129</f>
        <v>981588.56000000052</v>
      </c>
      <c r="N127" s="42">
        <f>N128+N129</f>
        <v>12720793.250000002</v>
      </c>
      <c r="O127" s="42">
        <f>O128+O129</f>
        <v>19443793.25</v>
      </c>
      <c r="P127" s="13"/>
      <c r="Q127" s="43"/>
      <c r="V127" s="37"/>
      <c r="W127" s="37"/>
    </row>
    <row r="128" spans="1:23" s="36" customFormat="1" ht="36.75" customHeight="1">
      <c r="A128" s="41" t="s">
        <v>246</v>
      </c>
      <c r="B128" s="41"/>
      <c r="C128" s="326" t="s">
        <v>247</v>
      </c>
      <c r="D128" s="326"/>
      <c r="E128" s="326"/>
      <c r="F128" s="326"/>
      <c r="G128" s="326"/>
      <c r="H128" s="326"/>
      <c r="I128" s="326"/>
      <c r="J128" s="214" t="s">
        <v>248</v>
      </c>
      <c r="K128" s="214" t="s">
        <v>31</v>
      </c>
      <c r="L128" s="214" t="s">
        <v>31</v>
      </c>
      <c r="M128" s="42">
        <f t="shared" ref="M128:O128" si="17">M118-M121-M130-M181</f>
        <v>981588.56000000052</v>
      </c>
      <c r="N128" s="42">
        <f t="shared" si="17"/>
        <v>12720793.250000002</v>
      </c>
      <c r="O128" s="42">
        <f t="shared" si="17"/>
        <v>19443793.25</v>
      </c>
      <c r="P128" s="13"/>
      <c r="Q128" s="43"/>
      <c r="V128" s="37"/>
      <c r="W128" s="37"/>
    </row>
    <row r="129" spans="1:23" s="36" customFormat="1" ht="23.25" customHeight="1">
      <c r="A129" s="41" t="s">
        <v>249</v>
      </c>
      <c r="B129" s="41"/>
      <c r="C129" s="326" t="s">
        <v>250</v>
      </c>
      <c r="D129" s="326"/>
      <c r="E129" s="326"/>
      <c r="F129" s="326"/>
      <c r="G129" s="326"/>
      <c r="H129" s="326"/>
      <c r="I129" s="326"/>
      <c r="J129" s="214" t="s">
        <v>251</v>
      </c>
      <c r="K129" s="214" t="s">
        <v>31</v>
      </c>
      <c r="L129" s="214" t="s">
        <v>31</v>
      </c>
      <c r="M129" s="42"/>
      <c r="N129" s="42"/>
      <c r="O129" s="42"/>
      <c r="P129" s="13"/>
      <c r="Q129" s="43"/>
      <c r="R129" s="44"/>
      <c r="V129" s="37"/>
      <c r="W129" s="37"/>
    </row>
    <row r="130" spans="1:23" s="36" customFormat="1" ht="40.5" customHeight="1">
      <c r="A130" s="41" t="s">
        <v>252</v>
      </c>
      <c r="B130" s="41"/>
      <c r="C130" s="326" t="s">
        <v>253</v>
      </c>
      <c r="D130" s="326"/>
      <c r="E130" s="326"/>
      <c r="F130" s="326"/>
      <c r="G130" s="326"/>
      <c r="H130" s="326"/>
      <c r="I130" s="326"/>
      <c r="J130" s="214" t="s">
        <v>254</v>
      </c>
      <c r="K130" s="214" t="s">
        <v>31</v>
      </c>
      <c r="L130" s="214" t="s">
        <v>31</v>
      </c>
      <c r="M130" s="42">
        <f>M131+M151</f>
        <v>0</v>
      </c>
      <c r="N130" s="42">
        <f>N131+N151</f>
        <v>0</v>
      </c>
      <c r="O130" s="42">
        <f>O131+O151</f>
        <v>0</v>
      </c>
      <c r="P130" s="13"/>
      <c r="Q130" s="43"/>
      <c r="V130" s="37"/>
      <c r="W130" s="37"/>
    </row>
    <row r="131" spans="1:23" s="36" customFormat="1" ht="29.25" customHeight="1">
      <c r="A131" s="41" t="s">
        <v>255</v>
      </c>
      <c r="B131" s="41"/>
      <c r="C131" s="326" t="s">
        <v>247</v>
      </c>
      <c r="D131" s="326"/>
      <c r="E131" s="326"/>
      <c r="F131" s="326"/>
      <c r="G131" s="326"/>
      <c r="H131" s="326"/>
      <c r="I131" s="326"/>
      <c r="J131" s="214" t="s">
        <v>256</v>
      </c>
      <c r="K131" s="214" t="s">
        <v>31</v>
      </c>
      <c r="L131" s="214" t="s">
        <v>31</v>
      </c>
      <c r="M131" s="42">
        <f>SUM(M132:M150)</f>
        <v>0</v>
      </c>
      <c r="N131" s="42">
        <f>SUM(N132:N150)</f>
        <v>0</v>
      </c>
      <c r="O131" s="42">
        <f>SUM(O132:O150)</f>
        <v>0</v>
      </c>
      <c r="P131" s="13"/>
      <c r="Q131" s="43"/>
      <c r="V131" s="37"/>
      <c r="W131" s="37"/>
    </row>
    <row r="132" spans="1:23" s="36" customFormat="1" ht="12.75" customHeight="1">
      <c r="A132" s="41"/>
      <c r="B132" s="41"/>
      <c r="C132" s="326"/>
      <c r="D132" s="326"/>
      <c r="E132" s="326"/>
      <c r="F132" s="326"/>
      <c r="G132" s="326"/>
      <c r="H132" s="326"/>
      <c r="I132" s="326"/>
      <c r="J132" s="54" t="s">
        <v>257</v>
      </c>
      <c r="K132" s="214" t="s">
        <v>31</v>
      </c>
      <c r="L132" s="55" t="s">
        <v>703</v>
      </c>
      <c r="M132" s="61">
        <v>0</v>
      </c>
      <c r="N132" s="61">
        <v>0</v>
      </c>
      <c r="O132" s="61">
        <v>0</v>
      </c>
      <c r="P132" s="42"/>
      <c r="Q132" s="57"/>
      <c r="V132" s="37"/>
      <c r="W132" s="37"/>
    </row>
    <row r="133" spans="1:23" s="36" customFormat="1" ht="12.75" customHeight="1">
      <c r="A133" s="41"/>
      <c r="B133" s="41"/>
      <c r="C133" s="326"/>
      <c r="D133" s="326"/>
      <c r="E133" s="326"/>
      <c r="F133" s="326"/>
      <c r="G133" s="326"/>
      <c r="H133" s="326"/>
      <c r="I133" s="326"/>
      <c r="J133" s="54" t="s">
        <v>259</v>
      </c>
      <c r="K133" s="214" t="s">
        <v>31</v>
      </c>
      <c r="L133" s="55" t="s">
        <v>704</v>
      </c>
      <c r="M133" s="61">
        <v>0</v>
      </c>
      <c r="N133" s="61">
        <v>0</v>
      </c>
      <c r="O133" s="61">
        <v>0</v>
      </c>
      <c r="P133" s="42"/>
      <c r="Q133" s="57"/>
      <c r="V133" s="37"/>
      <c r="W133" s="37"/>
    </row>
    <row r="134" spans="1:23" s="36" customFormat="1" ht="12.75" customHeight="1">
      <c r="A134" s="41"/>
      <c r="B134" s="41"/>
      <c r="C134" s="326"/>
      <c r="D134" s="326"/>
      <c r="E134" s="326"/>
      <c r="F134" s="326"/>
      <c r="G134" s="326"/>
      <c r="H134" s="326"/>
      <c r="I134" s="326"/>
      <c r="J134" s="54" t="s">
        <v>261</v>
      </c>
      <c r="K134" s="214" t="s">
        <v>31</v>
      </c>
      <c r="L134" s="55" t="s">
        <v>705</v>
      </c>
      <c r="M134" s="61">
        <v>0</v>
      </c>
      <c r="N134" s="61">
        <v>0</v>
      </c>
      <c r="O134" s="61">
        <v>0</v>
      </c>
      <c r="P134" s="42"/>
      <c r="Q134" s="57"/>
      <c r="V134" s="37"/>
      <c r="W134" s="37"/>
    </row>
    <row r="135" spans="1:23" s="36" customFormat="1" ht="12.75" customHeight="1">
      <c r="A135" s="41"/>
      <c r="B135" s="41"/>
      <c r="C135" s="326"/>
      <c r="D135" s="326"/>
      <c r="E135" s="326"/>
      <c r="F135" s="326"/>
      <c r="G135" s="326"/>
      <c r="H135" s="326"/>
      <c r="I135" s="326"/>
      <c r="J135" s="54" t="s">
        <v>263</v>
      </c>
      <c r="K135" s="214" t="s">
        <v>31</v>
      </c>
      <c r="L135" s="55" t="s">
        <v>264</v>
      </c>
      <c r="M135" s="61">
        <v>0</v>
      </c>
      <c r="N135" s="61">
        <v>0</v>
      </c>
      <c r="O135" s="61">
        <v>0</v>
      </c>
      <c r="P135" s="42"/>
      <c r="Q135" s="57"/>
      <c r="V135" s="37"/>
      <c r="W135" s="37"/>
    </row>
    <row r="136" spans="1:23" s="36" customFormat="1" ht="12.75" hidden="1" customHeight="1">
      <c r="A136" s="41"/>
      <c r="B136" s="41"/>
      <c r="C136" s="326"/>
      <c r="D136" s="326"/>
      <c r="E136" s="326"/>
      <c r="F136" s="326"/>
      <c r="G136" s="326"/>
      <c r="H136" s="326"/>
      <c r="I136" s="326"/>
      <c r="J136" s="54" t="s">
        <v>265</v>
      </c>
      <c r="K136" s="214" t="s">
        <v>31</v>
      </c>
      <c r="L136" s="58"/>
      <c r="M136" s="59"/>
      <c r="N136" s="42"/>
      <c r="O136" s="42"/>
      <c r="P136" s="42"/>
      <c r="Q136" s="57"/>
      <c r="V136" s="37"/>
      <c r="W136" s="37"/>
    </row>
    <row r="137" spans="1:23" s="36" customFormat="1" ht="12.75" hidden="1" customHeight="1">
      <c r="A137" s="41"/>
      <c r="B137" s="41"/>
      <c r="C137" s="326"/>
      <c r="D137" s="326"/>
      <c r="E137" s="326"/>
      <c r="F137" s="326"/>
      <c r="G137" s="326"/>
      <c r="H137" s="326"/>
      <c r="I137" s="326"/>
      <c r="J137" s="54" t="s">
        <v>266</v>
      </c>
      <c r="K137" s="214" t="s">
        <v>31</v>
      </c>
      <c r="L137" s="58"/>
      <c r="M137" s="59"/>
      <c r="N137" s="42"/>
      <c r="O137" s="42"/>
      <c r="P137" s="42"/>
      <c r="Q137" s="57"/>
      <c r="V137" s="37"/>
      <c r="W137" s="37"/>
    </row>
    <row r="138" spans="1:23" s="36" customFormat="1" ht="12.75" hidden="1" customHeight="1">
      <c r="A138" s="41"/>
      <c r="B138" s="41"/>
      <c r="C138" s="326"/>
      <c r="D138" s="326"/>
      <c r="E138" s="326"/>
      <c r="F138" s="326"/>
      <c r="G138" s="326"/>
      <c r="H138" s="326"/>
      <c r="I138" s="326"/>
      <c r="J138" s="54" t="s">
        <v>267</v>
      </c>
      <c r="K138" s="214" t="s">
        <v>31</v>
      </c>
      <c r="L138" s="58"/>
      <c r="M138" s="59"/>
      <c r="N138" s="42"/>
      <c r="O138" s="42"/>
      <c r="P138" s="42"/>
      <c r="Q138" s="57"/>
      <c r="V138" s="37"/>
      <c r="W138" s="37"/>
    </row>
    <row r="139" spans="1:23" s="36" customFormat="1" ht="12.75" hidden="1" customHeight="1">
      <c r="A139" s="41"/>
      <c r="B139" s="41"/>
      <c r="C139" s="326"/>
      <c r="D139" s="326"/>
      <c r="E139" s="326"/>
      <c r="F139" s="326"/>
      <c r="G139" s="326"/>
      <c r="H139" s="326"/>
      <c r="I139" s="326"/>
      <c r="J139" s="54" t="s">
        <v>268</v>
      </c>
      <c r="K139" s="214" t="s">
        <v>31</v>
      </c>
      <c r="L139" s="58"/>
      <c r="M139" s="59"/>
      <c r="N139" s="42"/>
      <c r="O139" s="42"/>
      <c r="P139" s="42"/>
      <c r="Q139" s="57"/>
      <c r="V139" s="37"/>
      <c r="W139" s="37"/>
    </row>
    <row r="140" spans="1:23" s="36" customFormat="1" ht="12.75" hidden="1" customHeight="1">
      <c r="A140" s="41"/>
      <c r="B140" s="41"/>
      <c r="C140" s="326"/>
      <c r="D140" s="326"/>
      <c r="E140" s="326"/>
      <c r="F140" s="326"/>
      <c r="G140" s="326"/>
      <c r="H140" s="326"/>
      <c r="I140" s="326"/>
      <c r="J140" s="54" t="s">
        <v>269</v>
      </c>
      <c r="K140" s="214" t="s">
        <v>31</v>
      </c>
      <c r="L140" s="58"/>
      <c r="M140" s="59"/>
      <c r="N140" s="42"/>
      <c r="O140" s="42"/>
      <c r="P140" s="42"/>
      <c r="Q140" s="57"/>
      <c r="V140" s="37"/>
      <c r="W140" s="37"/>
    </row>
    <row r="141" spans="1:23" s="36" customFormat="1" ht="12.75" hidden="1" customHeight="1">
      <c r="A141" s="41"/>
      <c r="B141" s="41"/>
      <c r="C141" s="326"/>
      <c r="D141" s="326"/>
      <c r="E141" s="326"/>
      <c r="F141" s="326"/>
      <c r="G141" s="326"/>
      <c r="H141" s="326"/>
      <c r="I141" s="326"/>
      <c r="J141" s="54" t="s">
        <v>270</v>
      </c>
      <c r="K141" s="214" t="s">
        <v>31</v>
      </c>
      <c r="L141" s="58"/>
      <c r="M141" s="59"/>
      <c r="N141" s="42"/>
      <c r="O141" s="42"/>
      <c r="P141" s="42"/>
      <c r="Q141" s="57"/>
      <c r="V141" s="37"/>
      <c r="W141" s="37"/>
    </row>
    <row r="142" spans="1:23" s="36" customFormat="1" ht="12.75" hidden="1" customHeight="1">
      <c r="A142" s="41"/>
      <c r="B142" s="41"/>
      <c r="C142" s="326"/>
      <c r="D142" s="326"/>
      <c r="E142" s="326"/>
      <c r="F142" s="326"/>
      <c r="G142" s="326"/>
      <c r="H142" s="326"/>
      <c r="I142" s="326"/>
      <c r="J142" s="54" t="s">
        <v>271</v>
      </c>
      <c r="K142" s="214" t="s">
        <v>31</v>
      </c>
      <c r="L142" s="58"/>
      <c r="M142" s="59"/>
      <c r="N142" s="42"/>
      <c r="O142" s="42"/>
      <c r="P142" s="42"/>
      <c r="Q142" s="57"/>
      <c r="V142" s="37"/>
      <c r="W142" s="37"/>
    </row>
    <row r="143" spans="1:23" s="36" customFormat="1" ht="12.75" hidden="1" customHeight="1">
      <c r="A143" s="41"/>
      <c r="B143" s="41"/>
      <c r="C143" s="326"/>
      <c r="D143" s="326"/>
      <c r="E143" s="326"/>
      <c r="F143" s="326"/>
      <c r="G143" s="326"/>
      <c r="H143" s="326"/>
      <c r="I143" s="326"/>
      <c r="J143" s="54" t="s">
        <v>272</v>
      </c>
      <c r="K143" s="214" t="s">
        <v>31</v>
      </c>
      <c r="L143" s="58"/>
      <c r="M143" s="59"/>
      <c r="N143" s="42"/>
      <c r="O143" s="42"/>
      <c r="P143" s="42"/>
      <c r="Q143" s="57"/>
      <c r="V143" s="37"/>
      <c r="W143" s="37"/>
    </row>
    <row r="144" spans="1:23" s="36" customFormat="1" ht="12.75" hidden="1" customHeight="1">
      <c r="A144" s="41"/>
      <c r="B144" s="41"/>
      <c r="C144" s="326"/>
      <c r="D144" s="326"/>
      <c r="E144" s="326"/>
      <c r="F144" s="326"/>
      <c r="G144" s="326"/>
      <c r="H144" s="326"/>
      <c r="I144" s="326"/>
      <c r="J144" s="54" t="s">
        <v>273</v>
      </c>
      <c r="K144" s="214" t="s">
        <v>31</v>
      </c>
      <c r="L144" s="54"/>
      <c r="M144" s="60"/>
      <c r="N144" s="42"/>
      <c r="O144" s="42"/>
      <c r="P144" s="42"/>
      <c r="Q144" s="57"/>
      <c r="V144" s="37"/>
      <c r="W144" s="37"/>
    </row>
    <row r="145" spans="1:23" s="36" customFormat="1" ht="12.75" hidden="1" customHeight="1">
      <c r="A145" s="41"/>
      <c r="B145" s="41"/>
      <c r="C145" s="326"/>
      <c r="D145" s="326"/>
      <c r="E145" s="326"/>
      <c r="F145" s="326"/>
      <c r="G145" s="326"/>
      <c r="H145" s="326"/>
      <c r="I145" s="326"/>
      <c r="J145" s="54" t="s">
        <v>274</v>
      </c>
      <c r="K145" s="214" t="s">
        <v>31</v>
      </c>
      <c r="L145" s="54"/>
      <c r="M145" s="42"/>
      <c r="N145" s="42"/>
      <c r="O145" s="42"/>
      <c r="P145" s="42"/>
      <c r="Q145" s="57"/>
      <c r="V145" s="37"/>
      <c r="W145" s="37"/>
    </row>
    <row r="146" spans="1:23" s="36" customFormat="1" ht="12.75" hidden="1" customHeight="1">
      <c r="A146" s="41"/>
      <c r="B146" s="41"/>
      <c r="C146" s="326"/>
      <c r="D146" s="326"/>
      <c r="E146" s="326"/>
      <c r="F146" s="326"/>
      <c r="G146" s="326"/>
      <c r="H146" s="326"/>
      <c r="I146" s="326"/>
      <c r="J146" s="54" t="s">
        <v>275</v>
      </c>
      <c r="K146" s="214" t="s">
        <v>31</v>
      </c>
      <c r="L146" s="54"/>
      <c r="M146" s="42"/>
      <c r="N146" s="42"/>
      <c r="O146" s="42"/>
      <c r="P146" s="42"/>
      <c r="Q146" s="57"/>
      <c r="V146" s="37"/>
      <c r="W146" s="37"/>
    </row>
    <row r="147" spans="1:23" s="36" customFormat="1" ht="12.75" hidden="1" customHeight="1">
      <c r="A147" s="41"/>
      <c r="B147" s="41"/>
      <c r="C147" s="326"/>
      <c r="D147" s="326"/>
      <c r="E147" s="326"/>
      <c r="F147" s="326"/>
      <c r="G147" s="326"/>
      <c r="H147" s="326"/>
      <c r="I147" s="326"/>
      <c r="J147" s="54" t="s">
        <v>276</v>
      </c>
      <c r="K147" s="214" t="s">
        <v>31</v>
      </c>
      <c r="L147" s="54"/>
      <c r="M147" s="42"/>
      <c r="N147" s="42"/>
      <c r="O147" s="42"/>
      <c r="P147" s="42"/>
      <c r="Q147" s="57"/>
      <c r="V147" s="37"/>
      <c r="W147" s="37"/>
    </row>
    <row r="148" spans="1:23" s="36" customFormat="1" ht="12.75" hidden="1" customHeight="1">
      <c r="A148" s="41"/>
      <c r="B148" s="41"/>
      <c r="C148" s="326"/>
      <c r="D148" s="326"/>
      <c r="E148" s="326"/>
      <c r="F148" s="326"/>
      <c r="G148" s="326"/>
      <c r="H148" s="326"/>
      <c r="I148" s="326"/>
      <c r="J148" s="54" t="s">
        <v>277</v>
      </c>
      <c r="K148" s="214" t="s">
        <v>31</v>
      </c>
      <c r="L148" s="54"/>
      <c r="M148" s="42"/>
      <c r="N148" s="42"/>
      <c r="O148" s="42"/>
      <c r="P148" s="42"/>
      <c r="Q148" s="57"/>
      <c r="V148" s="37"/>
      <c r="W148" s="37"/>
    </row>
    <row r="149" spans="1:23" s="36" customFormat="1" ht="12.75" hidden="1" customHeight="1">
      <c r="A149" s="41"/>
      <c r="B149" s="41"/>
      <c r="C149" s="326"/>
      <c r="D149" s="326"/>
      <c r="E149" s="326"/>
      <c r="F149" s="326"/>
      <c r="G149" s="326"/>
      <c r="H149" s="326"/>
      <c r="I149" s="326"/>
      <c r="J149" s="54" t="s">
        <v>278</v>
      </c>
      <c r="K149" s="214" t="s">
        <v>31</v>
      </c>
      <c r="L149" s="54"/>
      <c r="M149" s="42"/>
      <c r="N149" s="42"/>
      <c r="O149" s="42"/>
      <c r="P149" s="42"/>
      <c r="Q149" s="57"/>
      <c r="V149" s="37"/>
      <c r="W149" s="37"/>
    </row>
    <row r="150" spans="1:23" s="36" customFormat="1" ht="12.75" hidden="1" customHeight="1">
      <c r="A150" s="41"/>
      <c r="B150" s="41"/>
      <c r="C150" s="326"/>
      <c r="D150" s="326"/>
      <c r="E150" s="326"/>
      <c r="F150" s="326"/>
      <c r="G150" s="326"/>
      <c r="H150" s="326"/>
      <c r="I150" s="326"/>
      <c r="J150" s="54" t="s">
        <v>279</v>
      </c>
      <c r="K150" s="214" t="s">
        <v>31</v>
      </c>
      <c r="L150" s="54"/>
      <c r="M150" s="42"/>
      <c r="N150" s="42"/>
      <c r="O150" s="42"/>
      <c r="P150" s="42"/>
      <c r="Q150" s="57"/>
      <c r="V150" s="37"/>
      <c r="W150" s="37"/>
    </row>
    <row r="151" spans="1:23" s="36" customFormat="1" ht="21.75" customHeight="1">
      <c r="A151" s="41" t="s">
        <v>280</v>
      </c>
      <c r="B151" s="41"/>
      <c r="C151" s="326" t="s">
        <v>281</v>
      </c>
      <c r="D151" s="326"/>
      <c r="E151" s="326"/>
      <c r="F151" s="326"/>
      <c r="G151" s="326"/>
      <c r="H151" s="326"/>
      <c r="I151" s="326"/>
      <c r="J151" s="54" t="s">
        <v>256</v>
      </c>
      <c r="K151" s="214" t="s">
        <v>31</v>
      </c>
      <c r="L151" s="214" t="s">
        <v>31</v>
      </c>
      <c r="M151" s="42">
        <f>SUM(M152:M170)</f>
        <v>0</v>
      </c>
      <c r="N151" s="42">
        <f>SUM(N152:N170)</f>
        <v>0</v>
      </c>
      <c r="O151" s="42">
        <f>SUM(O152:O170)</f>
        <v>0</v>
      </c>
      <c r="P151" s="42"/>
      <c r="Q151" s="57"/>
      <c r="S151" s="44"/>
      <c r="V151" s="37"/>
      <c r="W151" s="37"/>
    </row>
    <row r="152" spans="1:23" s="36" customFormat="1" ht="12.75">
      <c r="A152" s="41"/>
      <c r="B152" s="41"/>
      <c r="C152" s="326" t="s">
        <v>163</v>
      </c>
      <c r="D152" s="326"/>
      <c r="E152" s="326"/>
      <c r="F152" s="326"/>
      <c r="G152" s="326"/>
      <c r="H152" s="326"/>
      <c r="I152" s="326"/>
      <c r="J152" s="54" t="s">
        <v>282</v>
      </c>
      <c r="K152" s="214" t="s">
        <v>31</v>
      </c>
      <c r="L152" s="55" t="s">
        <v>258</v>
      </c>
      <c r="M152" s="56"/>
      <c r="N152" s="56"/>
      <c r="O152" s="49"/>
      <c r="P152" s="42"/>
      <c r="Q152" s="57"/>
      <c r="S152" s="44"/>
      <c r="V152" s="37"/>
      <c r="W152" s="37"/>
    </row>
    <row r="153" spans="1:23" s="36" customFormat="1" ht="12.75">
      <c r="A153" s="41"/>
      <c r="B153" s="41"/>
      <c r="C153" s="326"/>
      <c r="D153" s="326"/>
      <c r="E153" s="326"/>
      <c r="F153" s="326"/>
      <c r="G153" s="326"/>
      <c r="H153" s="326"/>
      <c r="I153" s="326"/>
      <c r="J153" s="54" t="s">
        <v>283</v>
      </c>
      <c r="K153" s="214" t="s">
        <v>31</v>
      </c>
      <c r="L153" s="55" t="s">
        <v>260</v>
      </c>
      <c r="M153" s="56"/>
      <c r="N153" s="56"/>
      <c r="O153" s="49"/>
      <c r="P153" s="42"/>
      <c r="Q153" s="57"/>
      <c r="S153" s="44"/>
      <c r="V153" s="37"/>
      <c r="W153" s="37"/>
    </row>
    <row r="154" spans="1:23" s="36" customFormat="1" ht="12.75">
      <c r="A154" s="41"/>
      <c r="B154" s="41"/>
      <c r="C154" s="326"/>
      <c r="D154" s="326"/>
      <c r="E154" s="326"/>
      <c r="F154" s="326"/>
      <c r="G154" s="326"/>
      <c r="H154" s="326"/>
      <c r="I154" s="326"/>
      <c r="J154" s="54" t="s">
        <v>284</v>
      </c>
      <c r="K154" s="214" t="s">
        <v>31</v>
      </c>
      <c r="L154" s="55" t="s">
        <v>262</v>
      </c>
      <c r="M154" s="56"/>
      <c r="N154" s="56"/>
      <c r="O154" s="49"/>
      <c r="P154" s="42"/>
      <c r="Q154" s="57"/>
      <c r="S154" s="44"/>
      <c r="V154" s="37"/>
      <c r="W154" s="37"/>
    </row>
    <row r="155" spans="1:23" s="36" customFormat="1" ht="12.75">
      <c r="A155" s="41"/>
      <c r="B155" s="41"/>
      <c r="C155" s="326"/>
      <c r="D155" s="326"/>
      <c r="E155" s="326"/>
      <c r="F155" s="326"/>
      <c r="G155" s="326"/>
      <c r="H155" s="326"/>
      <c r="I155" s="326"/>
      <c r="J155" s="54" t="s">
        <v>285</v>
      </c>
      <c r="K155" s="214" t="s">
        <v>31</v>
      </c>
      <c r="L155" s="55" t="s">
        <v>264</v>
      </c>
      <c r="M155" s="56"/>
      <c r="N155" s="56"/>
      <c r="O155" s="49"/>
      <c r="P155" s="42"/>
      <c r="Q155" s="57"/>
      <c r="S155" s="44"/>
      <c r="V155" s="37"/>
      <c r="W155" s="37"/>
    </row>
    <row r="156" spans="1:23" s="36" customFormat="1" ht="12.75" hidden="1">
      <c r="A156" s="41"/>
      <c r="B156" s="41"/>
      <c r="C156" s="326"/>
      <c r="D156" s="326"/>
      <c r="E156" s="326"/>
      <c r="F156" s="326"/>
      <c r="G156" s="326"/>
      <c r="H156" s="326"/>
      <c r="I156" s="326"/>
      <c r="J156" s="54" t="s">
        <v>286</v>
      </c>
      <c r="K156" s="58"/>
      <c r="L156" s="58"/>
      <c r="M156" s="59"/>
      <c r="N156" s="42"/>
      <c r="O156" s="42"/>
      <c r="P156" s="42"/>
      <c r="Q156" s="57"/>
      <c r="S156" s="44"/>
      <c r="V156" s="37"/>
      <c r="W156" s="37"/>
    </row>
    <row r="157" spans="1:23" s="36" customFormat="1" ht="12.75" hidden="1">
      <c r="A157" s="41"/>
      <c r="B157" s="41"/>
      <c r="C157" s="326"/>
      <c r="D157" s="326"/>
      <c r="E157" s="326"/>
      <c r="F157" s="326"/>
      <c r="G157" s="326"/>
      <c r="H157" s="326"/>
      <c r="I157" s="326"/>
      <c r="J157" s="54" t="s">
        <v>287</v>
      </c>
      <c r="K157" s="58"/>
      <c r="L157" s="58"/>
      <c r="M157" s="59"/>
      <c r="N157" s="42"/>
      <c r="O157" s="42"/>
      <c r="P157" s="42"/>
      <c r="Q157" s="57"/>
      <c r="S157" s="44"/>
      <c r="V157" s="37"/>
      <c r="W157" s="37"/>
    </row>
    <row r="158" spans="1:23" s="36" customFormat="1" ht="12.75" hidden="1">
      <c r="A158" s="41"/>
      <c r="B158" s="41"/>
      <c r="C158" s="326"/>
      <c r="D158" s="326"/>
      <c r="E158" s="326"/>
      <c r="F158" s="326"/>
      <c r="G158" s="326"/>
      <c r="H158" s="326"/>
      <c r="I158" s="326"/>
      <c r="J158" s="54" t="s">
        <v>288</v>
      </c>
      <c r="K158" s="58"/>
      <c r="L158" s="58"/>
      <c r="M158" s="59"/>
      <c r="N158" s="42"/>
      <c r="O158" s="42"/>
      <c r="P158" s="42"/>
      <c r="Q158" s="57"/>
      <c r="S158" s="44"/>
      <c r="V158" s="37"/>
      <c r="W158" s="37"/>
    </row>
    <row r="159" spans="1:23" s="36" customFormat="1" ht="12.75" hidden="1">
      <c r="A159" s="41"/>
      <c r="B159" s="41"/>
      <c r="C159" s="326"/>
      <c r="D159" s="326"/>
      <c r="E159" s="326"/>
      <c r="F159" s="326"/>
      <c r="G159" s="326"/>
      <c r="H159" s="326"/>
      <c r="I159" s="326"/>
      <c r="J159" s="54" t="s">
        <v>289</v>
      </c>
      <c r="K159" s="58"/>
      <c r="L159" s="58"/>
      <c r="M159" s="59"/>
      <c r="N159" s="42"/>
      <c r="O159" s="42"/>
      <c r="P159" s="42"/>
      <c r="Q159" s="57"/>
      <c r="S159" s="44"/>
      <c r="V159" s="37"/>
      <c r="W159" s="37"/>
    </row>
    <row r="160" spans="1:23" s="36" customFormat="1" ht="12.75" hidden="1">
      <c r="A160" s="41"/>
      <c r="B160" s="41"/>
      <c r="C160" s="326"/>
      <c r="D160" s="326"/>
      <c r="E160" s="326"/>
      <c r="F160" s="326"/>
      <c r="G160" s="326"/>
      <c r="H160" s="326"/>
      <c r="I160" s="326"/>
      <c r="J160" s="54" t="s">
        <v>290</v>
      </c>
      <c r="K160" s="58"/>
      <c r="L160" s="58"/>
      <c r="M160" s="59"/>
      <c r="N160" s="42"/>
      <c r="O160" s="42"/>
      <c r="P160" s="42"/>
      <c r="Q160" s="57"/>
      <c r="S160" s="44"/>
      <c r="V160" s="37"/>
      <c r="W160" s="37"/>
    </row>
    <row r="161" spans="1:23" s="36" customFormat="1" ht="12.75" hidden="1">
      <c r="A161" s="41"/>
      <c r="B161" s="41"/>
      <c r="C161" s="326"/>
      <c r="D161" s="326"/>
      <c r="E161" s="326"/>
      <c r="F161" s="326"/>
      <c r="G161" s="326"/>
      <c r="H161" s="326"/>
      <c r="I161" s="326"/>
      <c r="J161" s="54" t="s">
        <v>291</v>
      </c>
      <c r="K161" s="58"/>
      <c r="L161" s="58"/>
      <c r="M161" s="59"/>
      <c r="N161" s="42"/>
      <c r="O161" s="42"/>
      <c r="P161" s="42"/>
      <c r="Q161" s="57"/>
      <c r="S161" s="44"/>
      <c r="V161" s="37"/>
      <c r="W161" s="37"/>
    </row>
    <row r="162" spans="1:23" s="36" customFormat="1" ht="12.75" hidden="1">
      <c r="A162" s="41"/>
      <c r="B162" s="41"/>
      <c r="C162" s="326"/>
      <c r="D162" s="326"/>
      <c r="E162" s="326"/>
      <c r="F162" s="326"/>
      <c r="G162" s="326"/>
      <c r="H162" s="326"/>
      <c r="I162" s="326"/>
      <c r="J162" s="54" t="s">
        <v>292</v>
      </c>
      <c r="K162" s="58"/>
      <c r="L162" s="58"/>
      <c r="M162" s="59"/>
      <c r="N162" s="42"/>
      <c r="O162" s="42"/>
      <c r="P162" s="42"/>
      <c r="Q162" s="57"/>
      <c r="S162" s="44"/>
      <c r="V162" s="37"/>
      <c r="W162" s="37"/>
    </row>
    <row r="163" spans="1:23" s="36" customFormat="1" ht="12.75" hidden="1">
      <c r="A163" s="41"/>
      <c r="B163" s="41"/>
      <c r="C163" s="326"/>
      <c r="D163" s="326"/>
      <c r="E163" s="326"/>
      <c r="F163" s="326"/>
      <c r="G163" s="326"/>
      <c r="H163" s="326"/>
      <c r="I163" s="326"/>
      <c r="J163" s="54" t="s">
        <v>293</v>
      </c>
      <c r="K163" s="58"/>
      <c r="L163" s="58"/>
      <c r="M163" s="59"/>
      <c r="N163" s="42"/>
      <c r="O163" s="42"/>
      <c r="P163" s="42"/>
      <c r="Q163" s="57"/>
      <c r="S163" s="44"/>
      <c r="V163" s="37"/>
      <c r="W163" s="37"/>
    </row>
    <row r="164" spans="1:23" s="36" customFormat="1" ht="12.75" hidden="1">
      <c r="A164" s="41"/>
      <c r="B164" s="41"/>
      <c r="C164" s="326"/>
      <c r="D164" s="326"/>
      <c r="E164" s="326"/>
      <c r="F164" s="326"/>
      <c r="G164" s="326"/>
      <c r="H164" s="326"/>
      <c r="I164" s="326"/>
      <c r="J164" s="54" t="s">
        <v>294</v>
      </c>
      <c r="K164" s="54"/>
      <c r="L164" s="54"/>
      <c r="M164" s="42"/>
      <c r="N164" s="42"/>
      <c r="O164" s="42"/>
      <c r="P164" s="42"/>
      <c r="Q164" s="57"/>
      <c r="S164" s="44"/>
      <c r="V164" s="37"/>
      <c r="W164" s="37"/>
    </row>
    <row r="165" spans="1:23" s="36" customFormat="1" ht="12.75" hidden="1">
      <c r="A165" s="41"/>
      <c r="B165" s="41"/>
      <c r="C165" s="326"/>
      <c r="D165" s="326"/>
      <c r="E165" s="326"/>
      <c r="F165" s="326"/>
      <c r="G165" s="326"/>
      <c r="H165" s="326"/>
      <c r="I165" s="326"/>
      <c r="J165" s="54" t="s">
        <v>295</v>
      </c>
      <c r="K165" s="54"/>
      <c r="L165" s="54"/>
      <c r="M165" s="42"/>
      <c r="N165" s="42"/>
      <c r="O165" s="42"/>
      <c r="P165" s="42"/>
      <c r="Q165" s="57"/>
      <c r="S165" s="44"/>
      <c r="V165" s="37"/>
      <c r="W165" s="37"/>
    </row>
    <row r="166" spans="1:23" s="36" customFormat="1" ht="12.75" hidden="1">
      <c r="A166" s="41"/>
      <c r="B166" s="41"/>
      <c r="C166" s="326"/>
      <c r="D166" s="326"/>
      <c r="E166" s="326"/>
      <c r="F166" s="326"/>
      <c r="G166" s="326"/>
      <c r="H166" s="326"/>
      <c r="I166" s="326"/>
      <c r="J166" s="54" t="s">
        <v>296</v>
      </c>
      <c r="K166" s="54"/>
      <c r="L166" s="54"/>
      <c r="M166" s="42"/>
      <c r="N166" s="42"/>
      <c r="O166" s="42"/>
      <c r="P166" s="42"/>
      <c r="Q166" s="57"/>
      <c r="S166" s="44"/>
      <c r="V166" s="37"/>
      <c r="W166" s="37"/>
    </row>
    <row r="167" spans="1:23" s="36" customFormat="1" ht="12.75" hidden="1">
      <c r="A167" s="41"/>
      <c r="B167" s="41"/>
      <c r="C167" s="326"/>
      <c r="D167" s="326"/>
      <c r="E167" s="326"/>
      <c r="F167" s="326"/>
      <c r="G167" s="326"/>
      <c r="H167" s="326"/>
      <c r="I167" s="326"/>
      <c r="J167" s="54" t="s">
        <v>297</v>
      </c>
      <c r="K167" s="54"/>
      <c r="L167" s="54"/>
      <c r="M167" s="42"/>
      <c r="N167" s="42"/>
      <c r="O167" s="42"/>
      <c r="P167" s="42"/>
      <c r="Q167" s="57"/>
      <c r="S167" s="44"/>
      <c r="V167" s="37"/>
      <c r="W167" s="37"/>
    </row>
    <row r="168" spans="1:23" s="36" customFormat="1" ht="12.75" hidden="1">
      <c r="A168" s="41"/>
      <c r="B168" s="41"/>
      <c r="C168" s="326"/>
      <c r="D168" s="326"/>
      <c r="E168" s="326"/>
      <c r="F168" s="326"/>
      <c r="G168" s="326"/>
      <c r="H168" s="326"/>
      <c r="I168" s="326"/>
      <c r="J168" s="54" t="s">
        <v>298</v>
      </c>
      <c r="K168" s="54"/>
      <c r="L168" s="54"/>
      <c r="M168" s="42"/>
      <c r="N168" s="42"/>
      <c r="O168" s="42"/>
      <c r="P168" s="42"/>
      <c r="Q168" s="57"/>
      <c r="S168" s="44"/>
      <c r="V168" s="37"/>
      <c r="W168" s="37"/>
    </row>
    <row r="169" spans="1:23" s="36" customFormat="1" ht="12.75" hidden="1">
      <c r="A169" s="41"/>
      <c r="B169" s="41"/>
      <c r="C169" s="326"/>
      <c r="D169" s="326"/>
      <c r="E169" s="326"/>
      <c r="F169" s="326"/>
      <c r="G169" s="326"/>
      <c r="H169" s="326"/>
      <c r="I169" s="326"/>
      <c r="J169" s="54" t="s">
        <v>299</v>
      </c>
      <c r="K169" s="54"/>
      <c r="L169" s="54"/>
      <c r="M169" s="42"/>
      <c r="N169" s="42"/>
      <c r="O169" s="42"/>
      <c r="P169" s="42"/>
      <c r="Q169" s="57"/>
      <c r="S169" s="44"/>
      <c r="V169" s="37"/>
      <c r="W169" s="37"/>
    </row>
    <row r="170" spans="1:23" s="36" customFormat="1" ht="12.75" hidden="1">
      <c r="A170" s="41"/>
      <c r="B170" s="41"/>
      <c r="C170" s="326"/>
      <c r="D170" s="326"/>
      <c r="E170" s="326"/>
      <c r="F170" s="326"/>
      <c r="G170" s="326"/>
      <c r="H170" s="326"/>
      <c r="I170" s="326"/>
      <c r="J170" s="54" t="s">
        <v>300</v>
      </c>
      <c r="K170" s="54"/>
      <c r="L170" s="54"/>
      <c r="M170" s="42"/>
      <c r="N170" s="42"/>
      <c r="O170" s="42"/>
      <c r="P170" s="42"/>
      <c r="Q170" s="57"/>
      <c r="S170" s="44"/>
      <c r="V170" s="37"/>
      <c r="W170" s="37"/>
    </row>
    <row r="171" spans="1:23" s="36" customFormat="1" ht="18.75" customHeight="1">
      <c r="A171" s="41" t="s">
        <v>301</v>
      </c>
      <c r="B171" s="41"/>
      <c r="C171" s="326" t="s">
        <v>302</v>
      </c>
      <c r="D171" s="326"/>
      <c r="E171" s="326"/>
      <c r="F171" s="326"/>
      <c r="G171" s="326"/>
      <c r="H171" s="326"/>
      <c r="I171" s="326"/>
      <c r="J171" s="214" t="s">
        <v>303</v>
      </c>
      <c r="K171" s="214" t="s">
        <v>31</v>
      </c>
      <c r="L171" s="214" t="s">
        <v>31</v>
      </c>
      <c r="M171" s="42">
        <v>0</v>
      </c>
      <c r="N171" s="42">
        <v>0</v>
      </c>
      <c r="O171" s="42">
        <v>0</v>
      </c>
      <c r="P171" s="42"/>
      <c r="Q171" s="57"/>
      <c r="V171" s="37"/>
      <c r="W171" s="37"/>
    </row>
    <row r="172" spans="1:23" s="36" customFormat="1" ht="12.75" hidden="1">
      <c r="A172" s="62"/>
      <c r="B172" s="62"/>
      <c r="C172" s="326" t="s">
        <v>163</v>
      </c>
      <c r="D172" s="326"/>
      <c r="E172" s="326"/>
      <c r="F172" s="326"/>
      <c r="G172" s="326"/>
      <c r="H172" s="326"/>
      <c r="I172" s="326"/>
      <c r="J172" s="63"/>
      <c r="K172" s="63"/>
      <c r="L172" s="63"/>
      <c r="M172" s="42"/>
      <c r="N172" s="42"/>
      <c r="O172" s="42"/>
      <c r="P172" s="42"/>
      <c r="Q172" s="57"/>
      <c r="V172" s="37"/>
      <c r="W172" s="37"/>
    </row>
    <row r="173" spans="1:23" s="36" customFormat="1" ht="12.75" hidden="1">
      <c r="A173" s="62"/>
      <c r="B173" s="62"/>
      <c r="C173" s="326"/>
      <c r="D173" s="326"/>
      <c r="E173" s="326"/>
      <c r="F173" s="326"/>
      <c r="G173" s="326"/>
      <c r="H173" s="326"/>
      <c r="I173" s="326"/>
      <c r="J173" s="63" t="s">
        <v>304</v>
      </c>
      <c r="K173" s="63"/>
      <c r="L173" s="63" t="s">
        <v>305</v>
      </c>
      <c r="M173" s="42"/>
      <c r="N173" s="42"/>
      <c r="O173" s="42"/>
      <c r="P173" s="42"/>
      <c r="Q173" s="57"/>
      <c r="V173" s="37"/>
      <c r="W173" s="37"/>
    </row>
    <row r="174" spans="1:23" s="36" customFormat="1" ht="12.75" hidden="1">
      <c r="A174" s="62"/>
      <c r="B174" s="62"/>
      <c r="C174" s="326"/>
      <c r="D174" s="326"/>
      <c r="E174" s="326"/>
      <c r="F174" s="326"/>
      <c r="G174" s="326"/>
      <c r="H174" s="326"/>
      <c r="I174" s="326"/>
      <c r="J174" s="63" t="s">
        <v>306</v>
      </c>
      <c r="K174" s="63"/>
      <c r="L174" s="63" t="s">
        <v>307</v>
      </c>
      <c r="M174" s="42"/>
      <c r="N174" s="42"/>
      <c r="O174" s="42"/>
      <c r="P174" s="42"/>
      <c r="Q174" s="57"/>
      <c r="V174" s="37"/>
      <c r="W174" s="37"/>
    </row>
    <row r="175" spans="1:23" s="36" customFormat="1" ht="12.75" hidden="1">
      <c r="A175" s="62"/>
      <c r="B175" s="62"/>
      <c r="C175" s="326"/>
      <c r="D175" s="326"/>
      <c r="E175" s="326"/>
      <c r="F175" s="326"/>
      <c r="G175" s="326"/>
      <c r="H175" s="326"/>
      <c r="I175" s="326"/>
      <c r="J175" s="63" t="s">
        <v>308</v>
      </c>
      <c r="K175" s="63"/>
      <c r="L175" s="63" t="s">
        <v>309</v>
      </c>
      <c r="M175" s="42"/>
      <c r="N175" s="42"/>
      <c r="O175" s="42"/>
      <c r="P175" s="42"/>
      <c r="Q175" s="57"/>
      <c r="V175" s="37"/>
      <c r="W175" s="37"/>
    </row>
    <row r="176" spans="1:23" s="36" customFormat="1" ht="12.75" hidden="1">
      <c r="A176" s="62"/>
      <c r="B176" s="62"/>
      <c r="C176" s="326"/>
      <c r="D176" s="326"/>
      <c r="E176" s="326"/>
      <c r="F176" s="326"/>
      <c r="G176" s="326"/>
      <c r="H176" s="326"/>
      <c r="I176" s="326"/>
      <c r="J176" s="63" t="s">
        <v>310</v>
      </c>
      <c r="K176" s="63"/>
      <c r="L176" s="63" t="s">
        <v>311</v>
      </c>
      <c r="M176" s="42"/>
      <c r="N176" s="42"/>
      <c r="O176" s="42"/>
      <c r="P176" s="42"/>
      <c r="Q176" s="57"/>
      <c r="V176" s="37"/>
      <c r="W176" s="37"/>
    </row>
    <row r="177" spans="1:23" s="36" customFormat="1" ht="12.75" hidden="1">
      <c r="A177" s="62"/>
      <c r="B177" s="62"/>
      <c r="C177" s="326"/>
      <c r="D177" s="326"/>
      <c r="E177" s="326"/>
      <c r="F177" s="326"/>
      <c r="G177" s="326"/>
      <c r="H177" s="326"/>
      <c r="I177" s="326"/>
      <c r="J177" s="63" t="s">
        <v>312</v>
      </c>
      <c r="K177" s="63"/>
      <c r="L177" s="63" t="s">
        <v>313</v>
      </c>
      <c r="M177" s="42"/>
      <c r="N177" s="42"/>
      <c r="O177" s="42"/>
      <c r="P177" s="42"/>
      <c r="Q177" s="57"/>
      <c r="V177" s="37"/>
      <c r="W177" s="37"/>
    </row>
    <row r="178" spans="1:23" s="36" customFormat="1" ht="12.75" hidden="1">
      <c r="A178" s="62"/>
      <c r="B178" s="62"/>
      <c r="C178" s="326"/>
      <c r="D178" s="326"/>
      <c r="E178" s="326"/>
      <c r="F178" s="326"/>
      <c r="G178" s="326"/>
      <c r="H178" s="326"/>
      <c r="I178" s="326"/>
      <c r="J178" s="63" t="s">
        <v>314</v>
      </c>
      <c r="K178" s="63"/>
      <c r="L178" s="63" t="s">
        <v>315</v>
      </c>
      <c r="M178" s="42"/>
      <c r="N178" s="42"/>
      <c r="O178" s="42"/>
      <c r="P178" s="42"/>
      <c r="Q178" s="57"/>
      <c r="V178" s="37"/>
      <c r="W178" s="37"/>
    </row>
    <row r="179" spans="1:23" s="36" customFormat="1" ht="12.75" hidden="1">
      <c r="A179" s="62"/>
      <c r="B179" s="62"/>
      <c r="C179" s="326"/>
      <c r="D179" s="326"/>
      <c r="E179" s="326"/>
      <c r="F179" s="326"/>
      <c r="G179" s="326"/>
      <c r="H179" s="326"/>
      <c r="I179" s="326"/>
      <c r="J179" s="63" t="s">
        <v>316</v>
      </c>
      <c r="K179" s="63"/>
      <c r="L179" s="63"/>
      <c r="M179" s="42"/>
      <c r="N179" s="42"/>
      <c r="O179" s="42"/>
      <c r="P179" s="42"/>
      <c r="Q179" s="57"/>
      <c r="V179" s="37"/>
      <c r="W179" s="37"/>
    </row>
    <row r="180" spans="1:23" s="36" customFormat="1" ht="12.75" hidden="1">
      <c r="A180" s="62"/>
      <c r="B180" s="62"/>
      <c r="C180" s="326"/>
      <c r="D180" s="326"/>
      <c r="E180" s="326"/>
      <c r="F180" s="326"/>
      <c r="G180" s="326"/>
      <c r="H180" s="326"/>
      <c r="I180" s="326"/>
      <c r="J180" s="64"/>
      <c r="K180" s="64"/>
      <c r="L180" s="64"/>
      <c r="M180" s="42"/>
      <c r="N180" s="42"/>
      <c r="O180" s="42"/>
      <c r="P180" s="42"/>
      <c r="Q180" s="57"/>
      <c r="V180" s="37"/>
      <c r="W180" s="37"/>
    </row>
    <row r="181" spans="1:23" s="36" customFormat="1" ht="12.75">
      <c r="A181" s="41" t="s">
        <v>317</v>
      </c>
      <c r="B181" s="41"/>
      <c r="C181" s="326" t="s">
        <v>318</v>
      </c>
      <c r="D181" s="326"/>
      <c r="E181" s="326"/>
      <c r="F181" s="326"/>
      <c r="G181" s="326"/>
      <c r="H181" s="326"/>
      <c r="I181" s="326"/>
      <c r="J181" s="214" t="s">
        <v>319</v>
      </c>
      <c r="K181" s="214" t="s">
        <v>31</v>
      </c>
      <c r="L181" s="214" t="s">
        <v>31</v>
      </c>
      <c r="M181" s="49">
        <f>M182</f>
        <v>5653980.9000000004</v>
      </c>
      <c r="N181" s="42">
        <f>J88</f>
        <v>4562191.8100000005</v>
      </c>
      <c r="O181" s="42">
        <f>L88</f>
        <v>4562191.8100000005</v>
      </c>
      <c r="P181" s="42"/>
      <c r="Q181" s="57"/>
      <c r="V181" s="37"/>
      <c r="W181" s="37"/>
    </row>
    <row r="182" spans="1:23" s="36" customFormat="1" ht="27.75" customHeight="1">
      <c r="A182" s="41" t="s">
        <v>320</v>
      </c>
      <c r="B182" s="41"/>
      <c r="C182" s="326" t="s">
        <v>247</v>
      </c>
      <c r="D182" s="326"/>
      <c r="E182" s="326"/>
      <c r="F182" s="326"/>
      <c r="G182" s="326"/>
      <c r="H182" s="326"/>
      <c r="I182" s="326"/>
      <c r="J182" s="214" t="s">
        <v>321</v>
      </c>
      <c r="K182" s="214" t="s">
        <v>31</v>
      </c>
      <c r="L182" s="214" t="s">
        <v>31</v>
      </c>
      <c r="M182" s="49">
        <f>H88</f>
        <v>5653980.9000000004</v>
      </c>
      <c r="N182" s="42">
        <f t="shared" ref="N182:O182" si="18">N181</f>
        <v>4562191.8100000005</v>
      </c>
      <c r="O182" s="42">
        <f t="shared" si="18"/>
        <v>4562191.8100000005</v>
      </c>
      <c r="P182" s="42"/>
      <c r="Q182" s="57"/>
      <c r="V182" s="37"/>
      <c r="W182" s="37"/>
    </row>
    <row r="183" spans="1:23" s="36" customFormat="1" ht="12.75" hidden="1">
      <c r="A183" s="41"/>
      <c r="B183" s="41"/>
      <c r="C183" s="326" t="s">
        <v>163</v>
      </c>
      <c r="D183" s="326"/>
      <c r="E183" s="326"/>
      <c r="F183" s="326"/>
      <c r="G183" s="326"/>
      <c r="H183" s="326"/>
      <c r="I183" s="326"/>
      <c r="J183" s="214" t="s">
        <v>322</v>
      </c>
      <c r="K183" s="214"/>
      <c r="L183" s="214"/>
      <c r="M183" s="42"/>
      <c r="N183" s="42"/>
      <c r="O183" s="42"/>
      <c r="P183" s="42"/>
      <c r="Q183" s="57"/>
      <c r="V183" s="37"/>
      <c r="W183" s="37"/>
    </row>
    <row r="184" spans="1:23" s="36" customFormat="1" ht="12.75">
      <c r="A184" s="41" t="s">
        <v>323</v>
      </c>
      <c r="B184" s="41"/>
      <c r="C184" s="326" t="s">
        <v>324</v>
      </c>
      <c r="D184" s="326"/>
      <c r="E184" s="326"/>
      <c r="F184" s="326"/>
      <c r="G184" s="326"/>
      <c r="H184" s="326"/>
      <c r="I184" s="326"/>
      <c r="J184" s="214" t="s">
        <v>325</v>
      </c>
      <c r="K184" s="214" t="s">
        <v>31</v>
      </c>
      <c r="L184" s="214" t="s">
        <v>31</v>
      </c>
      <c r="M184" s="42"/>
      <c r="N184" s="42"/>
      <c r="O184" s="42"/>
      <c r="P184" s="42"/>
      <c r="Q184" s="57"/>
      <c r="R184" s="44"/>
      <c r="S184" s="44"/>
      <c r="T184" s="44"/>
      <c r="U184" s="44"/>
      <c r="V184" s="37"/>
      <c r="W184" s="37"/>
    </row>
    <row r="185" spans="1:23" s="36" customFormat="1" ht="30" customHeight="1">
      <c r="A185" s="41" t="s">
        <v>213</v>
      </c>
      <c r="B185" s="41"/>
      <c r="C185" s="326" t="s">
        <v>652</v>
      </c>
      <c r="D185" s="326"/>
      <c r="E185" s="326"/>
      <c r="F185" s="326"/>
      <c r="G185" s="326"/>
      <c r="H185" s="326"/>
      <c r="I185" s="326"/>
      <c r="J185" s="214" t="s">
        <v>326</v>
      </c>
      <c r="K185" s="214" t="s">
        <v>31</v>
      </c>
      <c r="L185" s="214" t="s">
        <v>31</v>
      </c>
      <c r="M185" s="42">
        <f>M126</f>
        <v>6635569.4600000009</v>
      </c>
      <c r="N185" s="42">
        <f>N126</f>
        <v>17282985.060000002</v>
      </c>
      <c r="O185" s="42">
        <f t="shared" ref="O185" si="19">O126</f>
        <v>24005985.060000002</v>
      </c>
      <c r="P185" s="42"/>
      <c r="Q185" s="57"/>
      <c r="S185" s="44"/>
      <c r="T185" s="44"/>
      <c r="U185" s="44"/>
      <c r="V185" s="37"/>
      <c r="W185" s="37"/>
    </row>
    <row r="186" spans="1:23" s="36" customFormat="1" ht="12.75">
      <c r="A186" s="41"/>
      <c r="B186" s="41"/>
      <c r="C186" s="327" t="s">
        <v>327</v>
      </c>
      <c r="D186" s="328"/>
      <c r="E186" s="328"/>
      <c r="F186" s="328"/>
      <c r="G186" s="328"/>
      <c r="H186" s="328"/>
      <c r="I186" s="329"/>
      <c r="J186" s="54" t="s">
        <v>328</v>
      </c>
      <c r="K186" s="54" t="s">
        <v>650</v>
      </c>
      <c r="L186" s="214" t="s">
        <v>31</v>
      </c>
      <c r="M186" s="42">
        <f>M118-M121</f>
        <v>6635569.4600000009</v>
      </c>
      <c r="N186" s="42">
        <v>0</v>
      </c>
      <c r="O186" s="42">
        <f>0+0</f>
        <v>0</v>
      </c>
      <c r="P186" s="42"/>
      <c r="Q186" s="57"/>
      <c r="V186" s="37"/>
      <c r="W186" s="37"/>
    </row>
    <row r="187" spans="1:23" s="36" customFormat="1" ht="12.75">
      <c r="A187" s="41"/>
      <c r="B187" s="41"/>
      <c r="C187" s="327" t="s">
        <v>327</v>
      </c>
      <c r="D187" s="328"/>
      <c r="E187" s="328"/>
      <c r="F187" s="328"/>
      <c r="G187" s="328"/>
      <c r="H187" s="328"/>
      <c r="I187" s="329"/>
      <c r="J187" s="54" t="s">
        <v>329</v>
      </c>
      <c r="K187" s="54" t="s">
        <v>684</v>
      </c>
      <c r="L187" s="214" t="s">
        <v>31</v>
      </c>
      <c r="M187" s="42">
        <v>0</v>
      </c>
      <c r="N187" s="42">
        <f>N118-N121-N186</f>
        <v>17282985.060000002</v>
      </c>
      <c r="O187" s="42">
        <v>0</v>
      </c>
      <c r="P187" s="42"/>
      <c r="Q187" s="57"/>
      <c r="V187" s="37"/>
      <c r="W187" s="37"/>
    </row>
    <row r="188" spans="1:23" s="36" customFormat="1" ht="12.75">
      <c r="A188" s="41"/>
      <c r="B188" s="41"/>
      <c r="C188" s="327" t="s">
        <v>327</v>
      </c>
      <c r="D188" s="328"/>
      <c r="E188" s="328"/>
      <c r="F188" s="328"/>
      <c r="G188" s="328"/>
      <c r="H188" s="328"/>
      <c r="I188" s="329"/>
      <c r="J188" s="54" t="s">
        <v>330</v>
      </c>
      <c r="K188" s="54" t="s">
        <v>695</v>
      </c>
      <c r="L188" s="214" t="s">
        <v>31</v>
      </c>
      <c r="M188" s="42">
        <v>0</v>
      </c>
      <c r="N188" s="42">
        <v>0</v>
      </c>
      <c r="O188" s="42">
        <f>O118-O121-O186</f>
        <v>24005985.060000002</v>
      </c>
      <c r="P188" s="42"/>
      <c r="Q188" s="57"/>
      <c r="V188" s="37"/>
      <c r="W188" s="37"/>
    </row>
    <row r="189" spans="1:23" s="36" customFormat="1" ht="27" customHeight="1">
      <c r="A189" s="41" t="s">
        <v>214</v>
      </c>
      <c r="B189" s="41"/>
      <c r="C189" s="326" t="s">
        <v>331</v>
      </c>
      <c r="D189" s="326"/>
      <c r="E189" s="326"/>
      <c r="F189" s="326"/>
      <c r="G189" s="326"/>
      <c r="H189" s="326"/>
      <c r="I189" s="326"/>
      <c r="J189" s="214" t="s">
        <v>332</v>
      </c>
      <c r="K189" s="214" t="s">
        <v>31</v>
      </c>
      <c r="L189" s="214" t="s">
        <v>31</v>
      </c>
      <c r="M189" s="42">
        <v>0</v>
      </c>
      <c r="N189" s="42">
        <v>0</v>
      </c>
      <c r="O189" s="42">
        <v>0</v>
      </c>
      <c r="P189" s="42"/>
      <c r="Q189" s="57"/>
      <c r="V189" s="37"/>
      <c r="W189" s="37"/>
    </row>
    <row r="190" spans="1:23" s="36" customFormat="1" ht="12.75">
      <c r="A190" s="41"/>
      <c r="B190" s="41"/>
      <c r="C190" s="321" t="s">
        <v>327</v>
      </c>
      <c r="D190" s="322"/>
      <c r="E190" s="322"/>
      <c r="F190" s="322"/>
      <c r="G190" s="322"/>
      <c r="H190" s="322"/>
      <c r="I190" s="323"/>
      <c r="J190" s="214" t="s">
        <v>333</v>
      </c>
      <c r="K190" s="54" t="s">
        <v>650</v>
      </c>
      <c r="L190" s="214" t="s">
        <v>31</v>
      </c>
      <c r="M190" s="42"/>
      <c r="N190" s="42"/>
      <c r="O190" s="42"/>
      <c r="P190" s="42"/>
      <c r="Q190" s="57"/>
      <c r="V190" s="37"/>
      <c r="W190" s="37"/>
    </row>
    <row r="191" spans="1:23" s="36" customFormat="1" ht="13.5" customHeight="1">
      <c r="A191" s="41"/>
      <c r="B191" s="41"/>
      <c r="C191" s="321" t="s">
        <v>327</v>
      </c>
      <c r="D191" s="322"/>
      <c r="E191" s="322"/>
      <c r="F191" s="322"/>
      <c r="G191" s="322"/>
      <c r="H191" s="322"/>
      <c r="I191" s="323"/>
      <c r="J191" s="214" t="s">
        <v>334</v>
      </c>
      <c r="K191" s="54" t="s">
        <v>684</v>
      </c>
      <c r="L191" s="214" t="s">
        <v>31</v>
      </c>
      <c r="M191" s="42"/>
      <c r="N191" s="42"/>
      <c r="O191" s="42"/>
      <c r="P191" s="42"/>
      <c r="Q191" s="57"/>
      <c r="V191" s="37"/>
      <c r="W191" s="37"/>
    </row>
    <row r="192" spans="1:23" s="36" customFormat="1" ht="15.75" customHeight="1">
      <c r="A192" s="41"/>
      <c r="B192" s="41"/>
      <c r="C192" s="321" t="s">
        <v>327</v>
      </c>
      <c r="D192" s="322"/>
      <c r="E192" s="322"/>
      <c r="F192" s="322"/>
      <c r="G192" s="322"/>
      <c r="H192" s="322"/>
      <c r="I192" s="323"/>
      <c r="J192" s="214" t="s">
        <v>335</v>
      </c>
      <c r="K192" s="54" t="s">
        <v>695</v>
      </c>
      <c r="L192" s="214" t="s">
        <v>31</v>
      </c>
      <c r="M192" s="42"/>
      <c r="N192" s="42"/>
      <c r="O192" s="42"/>
      <c r="P192" s="42"/>
      <c r="Q192" s="57"/>
      <c r="V192" s="37"/>
      <c r="W192" s="37"/>
    </row>
    <row r="193" spans="1:23" s="36" customFormat="1" ht="15" customHeight="1">
      <c r="A193" s="65"/>
      <c r="B193" s="65"/>
      <c r="C193" s="66"/>
      <c r="D193" s="66"/>
      <c r="E193" s="66"/>
      <c r="F193" s="66"/>
      <c r="G193" s="66"/>
      <c r="H193" s="66"/>
      <c r="I193" s="66"/>
      <c r="J193" s="40"/>
      <c r="K193" s="40"/>
      <c r="L193" s="40" t="s">
        <v>688</v>
      </c>
      <c r="M193" s="295">
        <f>M118-M121-M185</f>
        <v>0</v>
      </c>
      <c r="N193" s="295">
        <f t="shared" ref="N193:P193" si="20">N118-N121-N185</f>
        <v>0</v>
      </c>
      <c r="O193" s="295">
        <f t="shared" si="20"/>
        <v>0</v>
      </c>
      <c r="P193" s="295">
        <f t="shared" si="20"/>
        <v>0</v>
      </c>
      <c r="Q193" s="43"/>
      <c r="V193" s="37"/>
      <c r="W193" s="37"/>
    </row>
    <row r="194" spans="1:23" s="36" customFormat="1" ht="15" customHeight="1">
      <c r="A194" s="65"/>
      <c r="B194" s="65"/>
      <c r="C194" s="66"/>
      <c r="D194" s="66"/>
      <c r="E194" s="66"/>
      <c r="F194" s="66"/>
      <c r="G194" s="66"/>
      <c r="H194" s="66"/>
      <c r="I194" s="66"/>
      <c r="J194" s="40"/>
      <c r="K194" s="40"/>
      <c r="L194" s="40"/>
      <c r="M194" s="57"/>
      <c r="N194" s="57"/>
      <c r="O194" s="57"/>
      <c r="P194" s="43"/>
      <c r="Q194" s="43"/>
      <c r="V194" s="37"/>
      <c r="W194" s="37"/>
    </row>
    <row r="195" spans="1:23" s="36" customFormat="1" ht="15" customHeight="1">
      <c r="A195" s="250"/>
      <c r="B195" s="250"/>
      <c r="C195" s="251"/>
      <c r="D195" s="251"/>
      <c r="E195" s="251"/>
      <c r="F195" s="251"/>
      <c r="G195" s="251"/>
      <c r="H195" s="251"/>
      <c r="I195" s="251"/>
      <c r="J195" s="252"/>
      <c r="K195" s="252"/>
      <c r="L195" s="252"/>
      <c r="M195" s="253"/>
      <c r="N195" s="253"/>
      <c r="O195" s="253"/>
      <c r="P195" s="254"/>
      <c r="Q195" s="43"/>
      <c r="V195" s="37"/>
      <c r="W195" s="37"/>
    </row>
    <row r="196" spans="1:23" s="36" customFormat="1" ht="15" customHeight="1">
      <c r="A196" s="255"/>
      <c r="B196" s="255"/>
      <c r="C196" s="255"/>
      <c r="D196" s="255"/>
      <c r="E196" s="255"/>
      <c r="F196" s="255"/>
      <c r="G196" s="255"/>
      <c r="H196" s="255"/>
      <c r="I196" s="255"/>
      <c r="J196" s="255"/>
      <c r="K196" s="255"/>
      <c r="L196" s="255"/>
      <c r="M196" s="255"/>
      <c r="N196" s="255"/>
      <c r="O196" s="255"/>
      <c r="P196" s="255"/>
      <c r="Q196" s="38"/>
      <c r="V196" s="37"/>
      <c r="W196" s="37"/>
    </row>
    <row r="197" spans="1:23" s="264" customFormat="1" ht="40.5" customHeight="1">
      <c r="A197" s="324" t="s">
        <v>336</v>
      </c>
      <c r="B197" s="324"/>
      <c r="C197" s="324"/>
      <c r="D197" s="324"/>
      <c r="E197" s="324"/>
      <c r="F197" s="324"/>
      <c r="G197" s="324"/>
      <c r="H197" s="324"/>
      <c r="I197" s="324" t="s">
        <v>657</v>
      </c>
      <c r="J197" s="324"/>
      <c r="K197" s="324" t="s">
        <v>685</v>
      </c>
      <c r="L197" s="324"/>
      <c r="M197" s="260"/>
      <c r="N197" s="324" t="s">
        <v>646</v>
      </c>
      <c r="O197" s="324"/>
      <c r="P197" s="260"/>
      <c r="Q197" s="261"/>
      <c r="R197" s="261"/>
      <c r="S197" s="261"/>
      <c r="T197" s="261"/>
      <c r="U197" s="261"/>
      <c r="V197" s="262"/>
      <c r="W197" s="263"/>
    </row>
    <row r="198" spans="1:23" s="259" customFormat="1" ht="67.5" customHeight="1">
      <c r="A198" s="315" t="s">
        <v>337</v>
      </c>
      <c r="B198" s="315"/>
      <c r="C198" s="315"/>
      <c r="D198" s="315"/>
      <c r="E198" s="315"/>
      <c r="F198" s="315"/>
      <c r="G198" s="315"/>
      <c r="H198" s="315"/>
      <c r="I198" s="315" t="s">
        <v>338</v>
      </c>
      <c r="J198" s="315"/>
      <c r="K198" s="315" t="s">
        <v>2</v>
      </c>
      <c r="L198" s="315"/>
      <c r="M198" s="271"/>
      <c r="N198" s="315" t="s">
        <v>3</v>
      </c>
      <c r="O198" s="315"/>
      <c r="P198" s="271"/>
      <c r="Q198" s="272"/>
      <c r="R198" s="256"/>
      <c r="S198" s="256"/>
      <c r="T198" s="256"/>
      <c r="U198" s="256"/>
      <c r="V198" s="257"/>
      <c r="W198" s="258"/>
    </row>
    <row r="199" spans="1:23" s="264" customFormat="1" ht="27.75">
      <c r="A199" s="267"/>
      <c r="B199" s="267"/>
      <c r="C199" s="267"/>
      <c r="D199" s="267"/>
      <c r="E199" s="267"/>
      <c r="F199" s="267"/>
      <c r="G199" s="267"/>
      <c r="H199" s="265"/>
      <c r="I199" s="265"/>
      <c r="J199" s="266"/>
      <c r="K199" s="266"/>
      <c r="L199" s="266"/>
      <c r="M199" s="266"/>
      <c r="N199" s="267"/>
      <c r="O199" s="267"/>
      <c r="P199" s="267"/>
      <c r="Q199" s="268"/>
      <c r="V199" s="263"/>
      <c r="W199" s="263"/>
    </row>
    <row r="200" spans="1:23" s="264" customFormat="1" ht="40.5" customHeight="1">
      <c r="A200" s="267"/>
      <c r="B200" s="325" t="s">
        <v>339</v>
      </c>
      <c r="C200" s="325"/>
      <c r="D200" s="260"/>
      <c r="E200" s="324" t="s">
        <v>697</v>
      </c>
      <c r="F200" s="324"/>
      <c r="G200" s="324"/>
      <c r="H200" s="260"/>
      <c r="I200" s="324" t="s">
        <v>696</v>
      </c>
      <c r="J200" s="324"/>
      <c r="K200" s="260"/>
      <c r="L200" s="260"/>
      <c r="M200" s="260"/>
      <c r="N200" s="324" t="s">
        <v>634</v>
      </c>
      <c r="O200" s="324"/>
      <c r="P200" s="260"/>
      <c r="Q200" s="261"/>
      <c r="R200" s="261"/>
      <c r="S200" s="261"/>
      <c r="V200" s="263"/>
      <c r="W200" s="263"/>
    </row>
    <row r="201" spans="1:23" s="259" customFormat="1" ht="27.75" customHeight="1">
      <c r="A201" s="273"/>
      <c r="B201" s="273"/>
      <c r="C201" s="273"/>
      <c r="D201" s="273"/>
      <c r="E201" s="315" t="s">
        <v>338</v>
      </c>
      <c r="F201" s="315"/>
      <c r="G201" s="271"/>
      <c r="H201" s="271"/>
      <c r="I201" s="315" t="s">
        <v>340</v>
      </c>
      <c r="J201" s="315"/>
      <c r="K201" s="315"/>
      <c r="L201" s="271"/>
      <c r="M201" s="271"/>
      <c r="N201" s="315" t="s">
        <v>341</v>
      </c>
      <c r="O201" s="315"/>
      <c r="P201" s="271"/>
      <c r="Q201" s="272"/>
      <c r="R201" s="272"/>
      <c r="S201" s="272"/>
      <c r="V201" s="258"/>
      <c r="W201" s="258"/>
    </row>
    <row r="202" spans="1:23" s="264" customFormat="1" ht="54" customHeight="1">
      <c r="A202" s="267"/>
      <c r="B202" s="267"/>
      <c r="C202" s="310" t="s">
        <v>630</v>
      </c>
      <c r="D202" s="310"/>
      <c r="E202" s="311" t="s">
        <v>631</v>
      </c>
      <c r="F202" s="311"/>
      <c r="G202" s="311"/>
      <c r="H202" s="311"/>
      <c r="I202" s="316" t="s">
        <v>683</v>
      </c>
      <c r="J202" s="316"/>
      <c r="K202" s="267"/>
      <c r="L202" s="267"/>
      <c r="M202" s="267"/>
      <c r="N202" s="267"/>
      <c r="O202" s="267"/>
      <c r="P202" s="267"/>
      <c r="Q202" s="268"/>
      <c r="V202" s="263"/>
      <c r="W202" s="263"/>
    </row>
    <row r="203" spans="1:23" s="264" customFormat="1" ht="16.5" customHeight="1" thickBot="1">
      <c r="A203" s="267"/>
      <c r="B203" s="267"/>
      <c r="C203" s="267"/>
      <c r="D203" s="267"/>
      <c r="E203" s="267"/>
      <c r="F203" s="267"/>
      <c r="G203" s="267"/>
      <c r="H203" s="267"/>
      <c r="I203" s="267"/>
      <c r="J203" s="267"/>
      <c r="K203" s="267"/>
      <c r="L203" s="267"/>
      <c r="M203" s="267"/>
      <c r="N203" s="267"/>
      <c r="O203" s="267"/>
      <c r="P203" s="267"/>
      <c r="Q203" s="268"/>
      <c r="V203" s="263"/>
      <c r="W203" s="263"/>
    </row>
    <row r="204" spans="1:23" s="264" customFormat="1" ht="26.25" customHeight="1">
      <c r="A204" s="267"/>
      <c r="B204" s="317" t="s">
        <v>342</v>
      </c>
      <c r="C204" s="318"/>
      <c r="D204" s="318"/>
      <c r="E204" s="318"/>
      <c r="F204" s="318"/>
      <c r="G204" s="318"/>
      <c r="H204" s="318"/>
      <c r="I204" s="318"/>
      <c r="J204" s="318"/>
      <c r="K204" s="318"/>
      <c r="L204" s="318"/>
      <c r="M204" s="318"/>
      <c r="N204" s="318"/>
      <c r="O204" s="319"/>
      <c r="P204" s="267"/>
      <c r="Q204" s="268"/>
      <c r="V204" s="263"/>
      <c r="W204" s="263"/>
    </row>
    <row r="205" spans="1:23" s="264" customFormat="1" ht="33" customHeight="1">
      <c r="A205" s="267"/>
      <c r="B205" s="302" t="s">
        <v>655</v>
      </c>
      <c r="C205" s="303"/>
      <c r="D205" s="303"/>
      <c r="E205" s="303"/>
      <c r="F205" s="303"/>
      <c r="G205" s="303"/>
      <c r="H205" s="303"/>
      <c r="I205" s="303"/>
      <c r="J205" s="303"/>
      <c r="K205" s="303"/>
      <c r="L205" s="303"/>
      <c r="M205" s="303"/>
      <c r="N205" s="303"/>
      <c r="O205" s="320"/>
      <c r="P205" s="267"/>
      <c r="Q205" s="268"/>
      <c r="V205" s="263"/>
      <c r="W205" s="263"/>
    </row>
    <row r="206" spans="1:23" s="259" customFormat="1" ht="28.5" customHeight="1">
      <c r="A206" s="271"/>
      <c r="B206" s="306" t="s">
        <v>647</v>
      </c>
      <c r="C206" s="307"/>
      <c r="D206" s="307"/>
      <c r="E206" s="307"/>
      <c r="F206" s="307"/>
      <c r="G206" s="307"/>
      <c r="H206" s="307"/>
      <c r="I206" s="307"/>
      <c r="J206" s="307"/>
      <c r="K206" s="307"/>
      <c r="L206" s="307"/>
      <c r="M206" s="307"/>
      <c r="N206" s="307"/>
      <c r="O206" s="308"/>
      <c r="P206" s="273"/>
      <c r="Q206" s="274"/>
      <c r="V206" s="258"/>
      <c r="W206" s="258"/>
    </row>
    <row r="207" spans="1:23" s="264" customFormat="1" ht="64.5" customHeight="1">
      <c r="A207" s="266"/>
      <c r="B207" s="302"/>
      <c r="C207" s="303"/>
      <c r="D207" s="303"/>
      <c r="E207" s="303"/>
      <c r="F207" s="265"/>
      <c r="G207" s="304" t="s">
        <v>656</v>
      </c>
      <c r="H207" s="304"/>
      <c r="I207" s="304"/>
      <c r="J207" s="304"/>
      <c r="K207" s="304"/>
      <c r="L207" s="304"/>
      <c r="M207" s="304"/>
      <c r="N207" s="304"/>
      <c r="O207" s="305"/>
      <c r="P207" s="267"/>
      <c r="Q207" s="268"/>
      <c r="V207" s="263"/>
      <c r="W207" s="263"/>
    </row>
    <row r="208" spans="1:23" s="259" customFormat="1" ht="33.75" customHeight="1">
      <c r="A208" s="271"/>
      <c r="B208" s="306" t="s">
        <v>2</v>
      </c>
      <c r="C208" s="307"/>
      <c r="D208" s="307"/>
      <c r="E208" s="307"/>
      <c r="F208" s="273"/>
      <c r="G208" s="307" t="s">
        <v>3</v>
      </c>
      <c r="H208" s="307"/>
      <c r="I208" s="307"/>
      <c r="J208" s="307"/>
      <c r="K208" s="307"/>
      <c r="L208" s="307"/>
      <c r="M208" s="307"/>
      <c r="N208" s="307"/>
      <c r="O208" s="308"/>
      <c r="P208" s="273"/>
      <c r="Q208" s="274"/>
      <c r="V208" s="258"/>
      <c r="W208" s="258"/>
    </row>
    <row r="209" spans="1:23" s="264" customFormat="1" ht="36.75" customHeight="1">
      <c r="A209" s="260"/>
      <c r="B209" s="309" t="s">
        <v>632</v>
      </c>
      <c r="C209" s="310"/>
      <c r="D209" s="310"/>
      <c r="E209" s="269"/>
      <c r="F209" s="311" t="s">
        <v>633</v>
      </c>
      <c r="G209" s="311"/>
      <c r="H209" s="311" t="s">
        <v>683</v>
      </c>
      <c r="I209" s="311"/>
      <c r="J209" s="311"/>
      <c r="K209" s="267"/>
      <c r="L209" s="267"/>
      <c r="M209" s="267"/>
      <c r="N209" s="267"/>
      <c r="O209" s="270"/>
      <c r="P209" s="267"/>
      <c r="Q209" s="268"/>
      <c r="V209" s="263"/>
      <c r="W209" s="263"/>
    </row>
    <row r="210" spans="1:23" s="264" customFormat="1" ht="24.75" customHeight="1" thickBot="1">
      <c r="A210" s="267"/>
      <c r="B210" s="312"/>
      <c r="C210" s="313"/>
      <c r="D210" s="313"/>
      <c r="E210" s="313"/>
      <c r="F210" s="313"/>
      <c r="G210" s="313"/>
      <c r="H210" s="313"/>
      <c r="I210" s="313"/>
      <c r="J210" s="313"/>
      <c r="K210" s="313"/>
      <c r="L210" s="313"/>
      <c r="M210" s="313"/>
      <c r="N210" s="313"/>
      <c r="O210" s="314"/>
      <c r="P210" s="267"/>
      <c r="Q210" s="268"/>
      <c r="V210" s="263"/>
      <c r="W210" s="263"/>
    </row>
    <row r="211" spans="1:23" s="36" customFormat="1" ht="12.75">
      <c r="A211" s="38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38"/>
      <c r="N211" s="38"/>
      <c r="O211" s="38"/>
      <c r="P211" s="38"/>
      <c r="Q211" s="38"/>
      <c r="V211" s="37"/>
      <c r="W211" s="37"/>
    </row>
    <row r="212" spans="1:23" s="36" customFormat="1" ht="12.75">
      <c r="A212" s="301" t="s">
        <v>343</v>
      </c>
      <c r="B212" s="301"/>
      <c r="C212" s="301"/>
      <c r="D212" s="301"/>
      <c r="E212" s="301"/>
      <c r="F212" s="301"/>
      <c r="G212" s="301"/>
      <c r="H212" s="301"/>
      <c r="I212" s="301"/>
      <c r="J212" s="301"/>
      <c r="K212" s="301"/>
      <c r="L212" s="301"/>
      <c r="M212" s="301"/>
      <c r="N212" s="301"/>
      <c r="O212" s="301"/>
      <c r="P212" s="301"/>
      <c r="Q212" s="211"/>
      <c r="V212" s="37"/>
      <c r="W212" s="37"/>
    </row>
    <row r="213" spans="1:23" s="36" customFormat="1" ht="68.25" customHeight="1">
      <c r="A213" s="301" t="s">
        <v>344</v>
      </c>
      <c r="B213" s="301"/>
      <c r="C213" s="301"/>
      <c r="D213" s="301"/>
      <c r="E213" s="301"/>
      <c r="F213" s="301"/>
      <c r="G213" s="301"/>
      <c r="H213" s="301"/>
      <c r="I213" s="301"/>
      <c r="J213" s="301"/>
      <c r="K213" s="301"/>
      <c r="L213" s="301"/>
      <c r="M213" s="301"/>
      <c r="N213" s="301"/>
      <c r="O213" s="301"/>
      <c r="P213" s="301"/>
      <c r="Q213" s="211"/>
      <c r="V213" s="37"/>
      <c r="W213" s="37"/>
    </row>
    <row r="214" spans="1:23" s="36" customFormat="1" ht="26.25" customHeight="1">
      <c r="A214" s="301" t="s">
        <v>345</v>
      </c>
      <c r="B214" s="301"/>
      <c r="C214" s="301"/>
      <c r="D214" s="301"/>
      <c r="E214" s="301"/>
      <c r="F214" s="301"/>
      <c r="G214" s="301"/>
      <c r="H214" s="301"/>
      <c r="I214" s="301"/>
      <c r="J214" s="301"/>
      <c r="K214" s="301"/>
      <c r="L214" s="301"/>
      <c r="M214" s="301"/>
      <c r="N214" s="301"/>
      <c r="O214" s="301"/>
      <c r="P214" s="301"/>
      <c r="Q214" s="211"/>
      <c r="V214" s="37"/>
      <c r="W214" s="37"/>
    </row>
    <row r="215" spans="1:23" s="36" customFormat="1" ht="28.5" customHeight="1">
      <c r="A215" s="301" t="s">
        <v>346</v>
      </c>
      <c r="B215" s="301"/>
      <c r="C215" s="301"/>
      <c r="D215" s="301"/>
      <c r="E215" s="301"/>
      <c r="F215" s="301"/>
      <c r="G215" s="301"/>
      <c r="H215" s="301"/>
      <c r="I215" s="301"/>
      <c r="J215" s="301"/>
      <c r="K215" s="301"/>
      <c r="L215" s="301"/>
      <c r="M215" s="301"/>
      <c r="N215" s="301"/>
      <c r="O215" s="301"/>
      <c r="P215" s="301"/>
      <c r="Q215" s="211"/>
      <c r="V215" s="37"/>
      <c r="W215" s="37"/>
    </row>
    <row r="216" spans="1:23" s="36" customFormat="1" ht="17.25" customHeight="1">
      <c r="A216" s="301" t="s">
        <v>347</v>
      </c>
      <c r="B216" s="301"/>
      <c r="C216" s="301"/>
      <c r="D216" s="301"/>
      <c r="E216" s="301"/>
      <c r="F216" s="301"/>
      <c r="G216" s="301"/>
      <c r="H216" s="301"/>
      <c r="I216" s="301"/>
      <c r="J216" s="301"/>
      <c r="K216" s="301"/>
      <c r="L216" s="301"/>
      <c r="M216" s="301"/>
      <c r="N216" s="301"/>
      <c r="O216" s="301"/>
      <c r="P216" s="301"/>
      <c r="Q216" s="211"/>
      <c r="V216" s="37"/>
      <c r="W216" s="37"/>
    </row>
    <row r="217" spans="1:23" s="36" customFormat="1" ht="23.25" customHeight="1">
      <c r="A217" s="301" t="s">
        <v>348</v>
      </c>
      <c r="B217" s="301"/>
      <c r="C217" s="301"/>
      <c r="D217" s="301"/>
      <c r="E217" s="301"/>
      <c r="F217" s="301"/>
      <c r="G217" s="301"/>
      <c r="H217" s="301"/>
      <c r="I217" s="301"/>
      <c r="J217" s="301"/>
      <c r="K217" s="301"/>
      <c r="L217" s="301"/>
      <c r="M217" s="301"/>
      <c r="N217" s="301"/>
      <c r="O217" s="301"/>
      <c r="P217" s="301"/>
      <c r="Q217" s="211"/>
      <c r="V217" s="37"/>
      <c r="W217" s="37"/>
    </row>
  </sheetData>
  <customSheetViews>
    <customSheetView guid="{05E486C0-6DBD-49B1-AF6A-BC8DF6FA107F}" scale="80" showPageBreaks="1" fitToPage="1" printArea="1" hiddenRows="1" view="pageBreakPreview" topLeftCell="A54">
      <selection activeCell="G63" sqref="G63"/>
      <rowBreaks count="2" manualBreakCount="2">
        <brk id="111" max="15" man="1"/>
        <brk id="192" max="15" man="1"/>
      </rowBreaks>
      <pageMargins left="0.7" right="0.7" top="0.75" bottom="0.75" header="0.3" footer="0.3"/>
      <pageSetup paperSize="9" scale="37" fitToHeight="0" orientation="portrait" r:id="rId1"/>
    </customSheetView>
    <customSheetView guid="{1560E1D9-2BAE-4CE5-89DB-061432386600}" scale="80" showPageBreaks="1" fitToPage="1" printArea="1" hiddenRows="1" view="pageBreakPreview" topLeftCell="A51">
      <selection activeCell="K100" sqref="K100"/>
      <rowBreaks count="2" manualBreakCount="2">
        <brk id="111" max="15" man="1"/>
        <brk id="192" max="15" man="1"/>
      </rowBreaks>
      <pageMargins left="0.7" right="0.7" top="0.75" bottom="0.75" header="0.3" footer="0.3"/>
      <pageSetup paperSize="9" scale="37" fitToHeight="0" orientation="portrait" r:id="rId2"/>
    </customSheetView>
  </customSheetViews>
  <mergeCells count="210">
    <mergeCell ref="A26:D29"/>
    <mergeCell ref="G26:N26"/>
    <mergeCell ref="M10:O10"/>
    <mergeCell ref="C12:I12"/>
    <mergeCell ref="C13:I13"/>
    <mergeCell ref="C14:I14"/>
    <mergeCell ref="A16:D16"/>
    <mergeCell ref="C20:M20"/>
    <mergeCell ref="J1:O1"/>
    <mergeCell ref="J2:O2"/>
    <mergeCell ref="J3:O3"/>
    <mergeCell ref="A34:D34"/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46:D46"/>
    <mergeCell ref="A47:D47"/>
    <mergeCell ref="A48:D48"/>
    <mergeCell ref="A51:D51"/>
    <mergeCell ref="A52:D52"/>
    <mergeCell ref="A53:D53"/>
    <mergeCell ref="A49:D49"/>
    <mergeCell ref="A50:D50"/>
    <mergeCell ref="A40:D40"/>
    <mergeCell ref="A41:D41"/>
    <mergeCell ref="A42:D42"/>
    <mergeCell ref="A43:D43"/>
    <mergeCell ref="A44:D44"/>
    <mergeCell ref="A45:D45"/>
    <mergeCell ref="A60:D60"/>
    <mergeCell ref="A61:D61"/>
    <mergeCell ref="A62:D62"/>
    <mergeCell ref="A63:D63"/>
    <mergeCell ref="A64:D64"/>
    <mergeCell ref="A65:D65"/>
    <mergeCell ref="A54:D54"/>
    <mergeCell ref="A55:D55"/>
    <mergeCell ref="A56:D56"/>
    <mergeCell ref="A57:D57"/>
    <mergeCell ref="A58:D58"/>
    <mergeCell ref="A59:D59"/>
    <mergeCell ref="A72:D72"/>
    <mergeCell ref="A73:D73"/>
    <mergeCell ref="A74:D74"/>
    <mergeCell ref="A75:D75"/>
    <mergeCell ref="A76:D76"/>
    <mergeCell ref="A77:D77"/>
    <mergeCell ref="A66:D66"/>
    <mergeCell ref="A67:D67"/>
    <mergeCell ref="A68:D68"/>
    <mergeCell ref="A69:D69"/>
    <mergeCell ref="A70:D70"/>
    <mergeCell ref="A71:D71"/>
    <mergeCell ref="A84:D84"/>
    <mergeCell ref="A85:D85"/>
    <mergeCell ref="A86:D86"/>
    <mergeCell ref="A87:D87"/>
    <mergeCell ref="A88:D88"/>
    <mergeCell ref="A89:D89"/>
    <mergeCell ref="A78:D78"/>
    <mergeCell ref="A79:D79"/>
    <mergeCell ref="A80:D80"/>
    <mergeCell ref="A81:D81"/>
    <mergeCell ref="A82:D82"/>
    <mergeCell ref="A83:D83"/>
    <mergeCell ref="A96:D96"/>
    <mergeCell ref="A97:D97"/>
    <mergeCell ref="A98:D98"/>
    <mergeCell ref="A99:D99"/>
    <mergeCell ref="A100:D100"/>
    <mergeCell ref="A101:D101"/>
    <mergeCell ref="A90:D90"/>
    <mergeCell ref="A91:D91"/>
    <mergeCell ref="A92:D92"/>
    <mergeCell ref="A93:D93"/>
    <mergeCell ref="A94:D94"/>
    <mergeCell ref="A95:D95"/>
    <mergeCell ref="A117:B117"/>
    <mergeCell ref="C117:I117"/>
    <mergeCell ref="C118:I118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P112"/>
    <mergeCell ref="A114:B116"/>
    <mergeCell ref="C114:I116"/>
    <mergeCell ref="M114:P114"/>
    <mergeCell ref="P115:P116"/>
    <mergeCell ref="C119:I119"/>
    <mergeCell ref="C120:I120"/>
    <mergeCell ref="C121:I121"/>
    <mergeCell ref="C122:I122"/>
    <mergeCell ref="C123:I123"/>
    <mergeCell ref="C124:I124"/>
    <mergeCell ref="C125:I125"/>
    <mergeCell ref="C126:I126"/>
    <mergeCell ref="C127:I127"/>
    <mergeCell ref="C128:I128"/>
    <mergeCell ref="C129:I129"/>
    <mergeCell ref="C130:I130"/>
    <mergeCell ref="C131:I131"/>
    <mergeCell ref="C132:I132"/>
    <mergeCell ref="C133:I133"/>
    <mergeCell ref="C134:I134"/>
    <mergeCell ref="C135:I135"/>
    <mergeCell ref="C136:I136"/>
    <mergeCell ref="C137:I137"/>
    <mergeCell ref="C138:I138"/>
    <mergeCell ref="C139:I139"/>
    <mergeCell ref="C140:I140"/>
    <mergeCell ref="C141:I141"/>
    <mergeCell ref="C142:I142"/>
    <mergeCell ref="C143:I143"/>
    <mergeCell ref="C144:I144"/>
    <mergeCell ref="C145:I145"/>
    <mergeCell ref="C146:I146"/>
    <mergeCell ref="C147:I147"/>
    <mergeCell ref="C148:I148"/>
    <mergeCell ref="C149:I149"/>
    <mergeCell ref="C150:I150"/>
    <mergeCell ref="C151:I151"/>
    <mergeCell ref="C152:I152"/>
    <mergeCell ref="C153:I153"/>
    <mergeCell ref="C154:I154"/>
    <mergeCell ref="C155:I155"/>
    <mergeCell ref="C156:I156"/>
    <mergeCell ref="C157:I157"/>
    <mergeCell ref="C158:I158"/>
    <mergeCell ref="C159:I159"/>
    <mergeCell ref="C160:I160"/>
    <mergeCell ref="C161:I161"/>
    <mergeCell ref="C162:I162"/>
    <mergeCell ref="C163:I163"/>
    <mergeCell ref="C164:I164"/>
    <mergeCell ref="C165:I165"/>
    <mergeCell ref="C166:I166"/>
    <mergeCell ref="C167:I167"/>
    <mergeCell ref="C168:I168"/>
    <mergeCell ref="C169:I169"/>
    <mergeCell ref="C170:I170"/>
    <mergeCell ref="C171:I171"/>
    <mergeCell ref="C172:I172"/>
    <mergeCell ref="C173:I173"/>
    <mergeCell ref="C174:I174"/>
    <mergeCell ref="C175:I175"/>
    <mergeCell ref="C176:I176"/>
    <mergeCell ref="C177:I177"/>
    <mergeCell ref="C178:I178"/>
    <mergeCell ref="C179:I179"/>
    <mergeCell ref="C180:I180"/>
    <mergeCell ref="C181:I181"/>
    <mergeCell ref="C182:I182"/>
    <mergeCell ref="C183:I183"/>
    <mergeCell ref="C184:I184"/>
    <mergeCell ref="C185:I185"/>
    <mergeCell ref="C186:I186"/>
    <mergeCell ref="C187:I187"/>
    <mergeCell ref="C188:I188"/>
    <mergeCell ref="C189:I189"/>
    <mergeCell ref="C190:I190"/>
    <mergeCell ref="C191:I191"/>
    <mergeCell ref="C192:I192"/>
    <mergeCell ref="A197:H197"/>
    <mergeCell ref="N197:O197"/>
    <mergeCell ref="A198:H198"/>
    <mergeCell ref="N198:O198"/>
    <mergeCell ref="B200:C200"/>
    <mergeCell ref="I200:J200"/>
    <mergeCell ref="N200:O200"/>
    <mergeCell ref="I197:J197"/>
    <mergeCell ref="K198:L198"/>
    <mergeCell ref="I198:J198"/>
    <mergeCell ref="K197:L197"/>
    <mergeCell ref="E200:G200"/>
    <mergeCell ref="E201:F201"/>
    <mergeCell ref="N201:O201"/>
    <mergeCell ref="C202:D202"/>
    <mergeCell ref="E202:H202"/>
    <mergeCell ref="I202:J202"/>
    <mergeCell ref="B204:O204"/>
    <mergeCell ref="B205:O205"/>
    <mergeCell ref="B206:O206"/>
    <mergeCell ref="I201:K201"/>
    <mergeCell ref="A213:P213"/>
    <mergeCell ref="A214:P214"/>
    <mergeCell ref="A215:P215"/>
    <mergeCell ref="A216:P216"/>
    <mergeCell ref="A217:P217"/>
    <mergeCell ref="B207:E207"/>
    <mergeCell ref="G207:O207"/>
    <mergeCell ref="B208:E208"/>
    <mergeCell ref="G208:O208"/>
    <mergeCell ref="B209:D209"/>
    <mergeCell ref="F209:G209"/>
    <mergeCell ref="H209:J209"/>
    <mergeCell ref="B210:O210"/>
    <mergeCell ref="A212:P212"/>
  </mergeCells>
  <printOptions horizontalCentered="1"/>
  <pageMargins left="0.15748031496062992" right="0.15748031496062992" top="0.39370078740157483" bottom="0.35433070866141736" header="0.15748031496062992" footer="0.15748031496062992"/>
  <pageSetup paperSize="9" scale="45" fitToHeight="0" orientation="portrait" r:id="rId3"/>
  <headerFooter>
    <oddHeader>&amp;R&amp;"Times New Roman,обычный"&amp;12&amp;F</oddHeader>
    <oddFooter>&amp;R&amp;"Times New Roman,обычный"&amp;12&amp;P</oddFooter>
  </headerFooter>
  <rowBreaks count="2" manualBreakCount="2">
    <brk id="111" max="14" man="1"/>
    <brk id="19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AU13"/>
  <sheetViews>
    <sheetView view="pageBreakPreview" zoomScaleNormal="120" zoomScaleSheetLayoutView="100" workbookViewId="0">
      <selection activeCell="A28" sqref="A28"/>
    </sheetView>
  </sheetViews>
  <sheetFormatPr defaultColWidth="0.85546875" defaultRowHeight="12.75"/>
  <cols>
    <col min="1" max="1" width="14.7109375" style="132" customWidth="1"/>
    <col min="2" max="2" width="6.42578125" style="132" customWidth="1"/>
    <col min="3" max="3" width="7.85546875" style="132" customWidth="1"/>
    <col min="4" max="5" width="8.140625" style="132" bestFit="1" customWidth="1"/>
    <col min="6" max="6" width="8" style="132" bestFit="1" customWidth="1"/>
    <col min="7" max="8" width="8.140625" style="132" bestFit="1" customWidth="1"/>
    <col min="9" max="9" width="9.5703125" style="132" customWidth="1"/>
    <col min="10" max="10" width="8.140625" style="132" customWidth="1"/>
    <col min="11" max="11" width="10.28515625" style="132" bestFit="1" customWidth="1"/>
    <col min="12" max="12" width="9.85546875" style="132" customWidth="1"/>
    <col min="13" max="14" width="10" style="132" customWidth="1"/>
    <col min="15" max="27" width="2.7109375" style="132" customWidth="1"/>
    <col min="28" max="29" width="3.140625" style="132" customWidth="1"/>
    <col min="30" max="32" width="2.7109375" style="132" customWidth="1"/>
    <col min="33" max="256" width="0.85546875" style="132"/>
    <col min="257" max="257" width="14.7109375" style="132" customWidth="1"/>
    <col min="258" max="258" width="6.42578125" style="132" customWidth="1"/>
    <col min="259" max="259" width="7.85546875" style="132" customWidth="1"/>
    <col min="260" max="261" width="8.140625" style="132" bestFit="1" customWidth="1"/>
    <col min="262" max="262" width="8" style="132" bestFit="1" customWidth="1"/>
    <col min="263" max="264" width="8.140625" style="132" bestFit="1" customWidth="1"/>
    <col min="265" max="265" width="9.5703125" style="132" customWidth="1"/>
    <col min="266" max="266" width="8.140625" style="132" customWidth="1"/>
    <col min="267" max="267" width="10.28515625" style="132" bestFit="1" customWidth="1"/>
    <col min="268" max="268" width="9.85546875" style="132" customWidth="1"/>
    <col min="269" max="270" width="10" style="132" customWidth="1"/>
    <col min="271" max="283" width="2.7109375" style="132" customWidth="1"/>
    <col min="284" max="285" width="3.140625" style="132" customWidth="1"/>
    <col min="286" max="288" width="2.7109375" style="132" customWidth="1"/>
    <col min="289" max="512" width="0.85546875" style="132"/>
    <col min="513" max="513" width="14.7109375" style="132" customWidth="1"/>
    <col min="514" max="514" width="6.42578125" style="132" customWidth="1"/>
    <col min="515" max="515" width="7.85546875" style="132" customWidth="1"/>
    <col min="516" max="517" width="8.140625" style="132" bestFit="1" customWidth="1"/>
    <col min="518" max="518" width="8" style="132" bestFit="1" customWidth="1"/>
    <col min="519" max="520" width="8.140625" style="132" bestFit="1" customWidth="1"/>
    <col min="521" max="521" width="9.5703125" style="132" customWidth="1"/>
    <col min="522" max="522" width="8.140625" style="132" customWidth="1"/>
    <col min="523" max="523" width="10.28515625" style="132" bestFit="1" customWidth="1"/>
    <col min="524" max="524" width="9.85546875" style="132" customWidth="1"/>
    <col min="525" max="526" width="10" style="132" customWidth="1"/>
    <col min="527" max="539" width="2.7109375" style="132" customWidth="1"/>
    <col min="540" max="541" width="3.140625" style="132" customWidth="1"/>
    <col min="542" max="544" width="2.7109375" style="132" customWidth="1"/>
    <col min="545" max="768" width="0.85546875" style="132"/>
    <col min="769" max="769" width="14.7109375" style="132" customWidth="1"/>
    <col min="770" max="770" width="6.42578125" style="132" customWidth="1"/>
    <col min="771" max="771" width="7.85546875" style="132" customWidth="1"/>
    <col min="772" max="773" width="8.140625" style="132" bestFit="1" customWidth="1"/>
    <col min="774" max="774" width="8" style="132" bestFit="1" customWidth="1"/>
    <col min="775" max="776" width="8.140625" style="132" bestFit="1" customWidth="1"/>
    <col min="777" max="777" width="9.5703125" style="132" customWidth="1"/>
    <col min="778" max="778" width="8.140625" style="132" customWidth="1"/>
    <col min="779" max="779" width="10.28515625" style="132" bestFit="1" customWidth="1"/>
    <col min="780" max="780" width="9.85546875" style="132" customWidth="1"/>
    <col min="781" max="782" width="10" style="132" customWidth="1"/>
    <col min="783" max="795" width="2.7109375" style="132" customWidth="1"/>
    <col min="796" max="797" width="3.140625" style="132" customWidth="1"/>
    <col min="798" max="800" width="2.7109375" style="132" customWidth="1"/>
    <col min="801" max="1024" width="0.85546875" style="132"/>
    <col min="1025" max="1025" width="14.7109375" style="132" customWidth="1"/>
    <col min="1026" max="1026" width="6.42578125" style="132" customWidth="1"/>
    <col min="1027" max="1027" width="7.85546875" style="132" customWidth="1"/>
    <col min="1028" max="1029" width="8.140625" style="132" bestFit="1" customWidth="1"/>
    <col min="1030" max="1030" width="8" style="132" bestFit="1" customWidth="1"/>
    <col min="1031" max="1032" width="8.140625" style="132" bestFit="1" customWidth="1"/>
    <col min="1033" max="1033" width="9.5703125" style="132" customWidth="1"/>
    <col min="1034" max="1034" width="8.140625" style="132" customWidth="1"/>
    <col min="1035" max="1035" width="10.28515625" style="132" bestFit="1" customWidth="1"/>
    <col min="1036" max="1036" width="9.85546875" style="132" customWidth="1"/>
    <col min="1037" max="1038" width="10" style="132" customWidth="1"/>
    <col min="1039" max="1051" width="2.7109375" style="132" customWidth="1"/>
    <col min="1052" max="1053" width="3.140625" style="132" customWidth="1"/>
    <col min="1054" max="1056" width="2.7109375" style="132" customWidth="1"/>
    <col min="1057" max="1280" width="0.85546875" style="132"/>
    <col min="1281" max="1281" width="14.7109375" style="132" customWidth="1"/>
    <col min="1282" max="1282" width="6.42578125" style="132" customWidth="1"/>
    <col min="1283" max="1283" width="7.85546875" style="132" customWidth="1"/>
    <col min="1284" max="1285" width="8.140625" style="132" bestFit="1" customWidth="1"/>
    <col min="1286" max="1286" width="8" style="132" bestFit="1" customWidth="1"/>
    <col min="1287" max="1288" width="8.140625" style="132" bestFit="1" customWidth="1"/>
    <col min="1289" max="1289" width="9.5703125" style="132" customWidth="1"/>
    <col min="1290" max="1290" width="8.140625" style="132" customWidth="1"/>
    <col min="1291" max="1291" width="10.28515625" style="132" bestFit="1" customWidth="1"/>
    <col min="1292" max="1292" width="9.85546875" style="132" customWidth="1"/>
    <col min="1293" max="1294" width="10" style="132" customWidth="1"/>
    <col min="1295" max="1307" width="2.7109375" style="132" customWidth="1"/>
    <col min="1308" max="1309" width="3.140625" style="132" customWidth="1"/>
    <col min="1310" max="1312" width="2.7109375" style="132" customWidth="1"/>
    <col min="1313" max="1536" width="0.85546875" style="132"/>
    <col min="1537" max="1537" width="14.7109375" style="132" customWidth="1"/>
    <col min="1538" max="1538" width="6.42578125" style="132" customWidth="1"/>
    <col min="1539" max="1539" width="7.85546875" style="132" customWidth="1"/>
    <col min="1540" max="1541" width="8.140625" style="132" bestFit="1" customWidth="1"/>
    <col min="1542" max="1542" width="8" style="132" bestFit="1" customWidth="1"/>
    <col min="1543" max="1544" width="8.140625" style="132" bestFit="1" customWidth="1"/>
    <col min="1545" max="1545" width="9.5703125" style="132" customWidth="1"/>
    <col min="1546" max="1546" width="8.140625" style="132" customWidth="1"/>
    <col min="1547" max="1547" width="10.28515625" style="132" bestFit="1" customWidth="1"/>
    <col min="1548" max="1548" width="9.85546875" style="132" customWidth="1"/>
    <col min="1549" max="1550" width="10" style="132" customWidth="1"/>
    <col min="1551" max="1563" width="2.7109375" style="132" customWidth="1"/>
    <col min="1564" max="1565" width="3.140625" style="132" customWidth="1"/>
    <col min="1566" max="1568" width="2.7109375" style="132" customWidth="1"/>
    <col min="1569" max="1792" width="0.85546875" style="132"/>
    <col min="1793" max="1793" width="14.7109375" style="132" customWidth="1"/>
    <col min="1794" max="1794" width="6.42578125" style="132" customWidth="1"/>
    <col min="1795" max="1795" width="7.85546875" style="132" customWidth="1"/>
    <col min="1796" max="1797" width="8.140625" style="132" bestFit="1" customWidth="1"/>
    <col min="1798" max="1798" width="8" style="132" bestFit="1" customWidth="1"/>
    <col min="1799" max="1800" width="8.140625" style="132" bestFit="1" customWidth="1"/>
    <col min="1801" max="1801" width="9.5703125" style="132" customWidth="1"/>
    <col min="1802" max="1802" width="8.140625" style="132" customWidth="1"/>
    <col min="1803" max="1803" width="10.28515625" style="132" bestFit="1" customWidth="1"/>
    <col min="1804" max="1804" width="9.85546875" style="132" customWidth="1"/>
    <col min="1805" max="1806" width="10" style="132" customWidth="1"/>
    <col min="1807" max="1819" width="2.7109375" style="132" customWidth="1"/>
    <col min="1820" max="1821" width="3.140625" style="132" customWidth="1"/>
    <col min="1822" max="1824" width="2.7109375" style="132" customWidth="1"/>
    <col min="1825" max="2048" width="0.85546875" style="132"/>
    <col min="2049" max="2049" width="14.7109375" style="132" customWidth="1"/>
    <col min="2050" max="2050" width="6.42578125" style="132" customWidth="1"/>
    <col min="2051" max="2051" width="7.85546875" style="132" customWidth="1"/>
    <col min="2052" max="2053" width="8.140625" style="132" bestFit="1" customWidth="1"/>
    <col min="2054" max="2054" width="8" style="132" bestFit="1" customWidth="1"/>
    <col min="2055" max="2056" width="8.140625" style="132" bestFit="1" customWidth="1"/>
    <col min="2057" max="2057" width="9.5703125" style="132" customWidth="1"/>
    <col min="2058" max="2058" width="8.140625" style="132" customWidth="1"/>
    <col min="2059" max="2059" width="10.28515625" style="132" bestFit="1" customWidth="1"/>
    <col min="2060" max="2060" width="9.85546875" style="132" customWidth="1"/>
    <col min="2061" max="2062" width="10" style="132" customWidth="1"/>
    <col min="2063" max="2075" width="2.7109375" style="132" customWidth="1"/>
    <col min="2076" max="2077" width="3.140625" style="132" customWidth="1"/>
    <col min="2078" max="2080" width="2.7109375" style="132" customWidth="1"/>
    <col min="2081" max="2304" width="0.85546875" style="132"/>
    <col min="2305" max="2305" width="14.7109375" style="132" customWidth="1"/>
    <col min="2306" max="2306" width="6.42578125" style="132" customWidth="1"/>
    <col min="2307" max="2307" width="7.85546875" style="132" customWidth="1"/>
    <col min="2308" max="2309" width="8.140625" style="132" bestFit="1" customWidth="1"/>
    <col min="2310" max="2310" width="8" style="132" bestFit="1" customWidth="1"/>
    <col min="2311" max="2312" width="8.140625" style="132" bestFit="1" customWidth="1"/>
    <col min="2313" max="2313" width="9.5703125" style="132" customWidth="1"/>
    <col min="2314" max="2314" width="8.140625" style="132" customWidth="1"/>
    <col min="2315" max="2315" width="10.28515625" style="132" bestFit="1" customWidth="1"/>
    <col min="2316" max="2316" width="9.85546875" style="132" customWidth="1"/>
    <col min="2317" max="2318" width="10" style="132" customWidth="1"/>
    <col min="2319" max="2331" width="2.7109375" style="132" customWidth="1"/>
    <col min="2332" max="2333" width="3.140625" style="132" customWidth="1"/>
    <col min="2334" max="2336" width="2.7109375" style="132" customWidth="1"/>
    <col min="2337" max="2560" width="0.85546875" style="132"/>
    <col min="2561" max="2561" width="14.7109375" style="132" customWidth="1"/>
    <col min="2562" max="2562" width="6.42578125" style="132" customWidth="1"/>
    <col min="2563" max="2563" width="7.85546875" style="132" customWidth="1"/>
    <col min="2564" max="2565" width="8.140625" style="132" bestFit="1" customWidth="1"/>
    <col min="2566" max="2566" width="8" style="132" bestFit="1" customWidth="1"/>
    <col min="2567" max="2568" width="8.140625" style="132" bestFit="1" customWidth="1"/>
    <col min="2569" max="2569" width="9.5703125" style="132" customWidth="1"/>
    <col min="2570" max="2570" width="8.140625" style="132" customWidth="1"/>
    <col min="2571" max="2571" width="10.28515625" style="132" bestFit="1" customWidth="1"/>
    <col min="2572" max="2572" width="9.85546875" style="132" customWidth="1"/>
    <col min="2573" max="2574" width="10" style="132" customWidth="1"/>
    <col min="2575" max="2587" width="2.7109375" style="132" customWidth="1"/>
    <col min="2588" max="2589" width="3.140625" style="132" customWidth="1"/>
    <col min="2590" max="2592" width="2.7109375" style="132" customWidth="1"/>
    <col min="2593" max="2816" width="0.85546875" style="132"/>
    <col min="2817" max="2817" width="14.7109375" style="132" customWidth="1"/>
    <col min="2818" max="2818" width="6.42578125" style="132" customWidth="1"/>
    <col min="2819" max="2819" width="7.85546875" style="132" customWidth="1"/>
    <col min="2820" max="2821" width="8.140625" style="132" bestFit="1" customWidth="1"/>
    <col min="2822" max="2822" width="8" style="132" bestFit="1" customWidth="1"/>
    <col min="2823" max="2824" width="8.140625" style="132" bestFit="1" customWidth="1"/>
    <col min="2825" max="2825" width="9.5703125" style="132" customWidth="1"/>
    <col min="2826" max="2826" width="8.140625" style="132" customWidth="1"/>
    <col min="2827" max="2827" width="10.28515625" style="132" bestFit="1" customWidth="1"/>
    <col min="2828" max="2828" width="9.85546875" style="132" customWidth="1"/>
    <col min="2829" max="2830" width="10" style="132" customWidth="1"/>
    <col min="2831" max="2843" width="2.7109375" style="132" customWidth="1"/>
    <col min="2844" max="2845" width="3.140625" style="132" customWidth="1"/>
    <col min="2846" max="2848" width="2.7109375" style="132" customWidth="1"/>
    <col min="2849" max="3072" width="0.85546875" style="132"/>
    <col min="3073" max="3073" width="14.7109375" style="132" customWidth="1"/>
    <col min="3074" max="3074" width="6.42578125" style="132" customWidth="1"/>
    <col min="3075" max="3075" width="7.85546875" style="132" customWidth="1"/>
    <col min="3076" max="3077" width="8.140625" style="132" bestFit="1" customWidth="1"/>
    <col min="3078" max="3078" width="8" style="132" bestFit="1" customWidth="1"/>
    <col min="3079" max="3080" width="8.140625" style="132" bestFit="1" customWidth="1"/>
    <col min="3081" max="3081" width="9.5703125" style="132" customWidth="1"/>
    <col min="3082" max="3082" width="8.140625" style="132" customWidth="1"/>
    <col min="3083" max="3083" width="10.28515625" style="132" bestFit="1" customWidth="1"/>
    <col min="3084" max="3084" width="9.85546875" style="132" customWidth="1"/>
    <col min="3085" max="3086" width="10" style="132" customWidth="1"/>
    <col min="3087" max="3099" width="2.7109375" style="132" customWidth="1"/>
    <col min="3100" max="3101" width="3.140625" style="132" customWidth="1"/>
    <col min="3102" max="3104" width="2.7109375" style="132" customWidth="1"/>
    <col min="3105" max="3328" width="0.85546875" style="132"/>
    <col min="3329" max="3329" width="14.7109375" style="132" customWidth="1"/>
    <col min="3330" max="3330" width="6.42578125" style="132" customWidth="1"/>
    <col min="3331" max="3331" width="7.85546875" style="132" customWidth="1"/>
    <col min="3332" max="3333" width="8.140625" style="132" bestFit="1" customWidth="1"/>
    <col min="3334" max="3334" width="8" style="132" bestFit="1" customWidth="1"/>
    <col min="3335" max="3336" width="8.140625" style="132" bestFit="1" customWidth="1"/>
    <col min="3337" max="3337" width="9.5703125" style="132" customWidth="1"/>
    <col min="3338" max="3338" width="8.140625" style="132" customWidth="1"/>
    <col min="3339" max="3339" width="10.28515625" style="132" bestFit="1" customWidth="1"/>
    <col min="3340" max="3340" width="9.85546875" style="132" customWidth="1"/>
    <col min="3341" max="3342" width="10" style="132" customWidth="1"/>
    <col min="3343" max="3355" width="2.7109375" style="132" customWidth="1"/>
    <col min="3356" max="3357" width="3.140625" style="132" customWidth="1"/>
    <col min="3358" max="3360" width="2.7109375" style="132" customWidth="1"/>
    <col min="3361" max="3584" width="0.85546875" style="132"/>
    <col min="3585" max="3585" width="14.7109375" style="132" customWidth="1"/>
    <col min="3586" max="3586" width="6.42578125" style="132" customWidth="1"/>
    <col min="3587" max="3587" width="7.85546875" style="132" customWidth="1"/>
    <col min="3588" max="3589" width="8.140625" style="132" bestFit="1" customWidth="1"/>
    <col min="3590" max="3590" width="8" style="132" bestFit="1" customWidth="1"/>
    <col min="3591" max="3592" width="8.140625" style="132" bestFit="1" customWidth="1"/>
    <col min="3593" max="3593" width="9.5703125" style="132" customWidth="1"/>
    <col min="3594" max="3594" width="8.140625" style="132" customWidth="1"/>
    <col min="3595" max="3595" width="10.28515625" style="132" bestFit="1" customWidth="1"/>
    <col min="3596" max="3596" width="9.85546875" style="132" customWidth="1"/>
    <col min="3597" max="3598" width="10" style="132" customWidth="1"/>
    <col min="3599" max="3611" width="2.7109375" style="132" customWidth="1"/>
    <col min="3612" max="3613" width="3.140625" style="132" customWidth="1"/>
    <col min="3614" max="3616" width="2.7109375" style="132" customWidth="1"/>
    <col min="3617" max="3840" width="0.85546875" style="132"/>
    <col min="3841" max="3841" width="14.7109375" style="132" customWidth="1"/>
    <col min="3842" max="3842" width="6.42578125" style="132" customWidth="1"/>
    <col min="3843" max="3843" width="7.85546875" style="132" customWidth="1"/>
    <col min="3844" max="3845" width="8.140625" style="132" bestFit="1" customWidth="1"/>
    <col min="3846" max="3846" width="8" style="132" bestFit="1" customWidth="1"/>
    <col min="3847" max="3848" width="8.140625" style="132" bestFit="1" customWidth="1"/>
    <col min="3849" max="3849" width="9.5703125" style="132" customWidth="1"/>
    <col min="3850" max="3850" width="8.140625" style="132" customWidth="1"/>
    <col min="3851" max="3851" width="10.28515625" style="132" bestFit="1" customWidth="1"/>
    <col min="3852" max="3852" width="9.85546875" style="132" customWidth="1"/>
    <col min="3853" max="3854" width="10" style="132" customWidth="1"/>
    <col min="3855" max="3867" width="2.7109375" style="132" customWidth="1"/>
    <col min="3868" max="3869" width="3.140625" style="132" customWidth="1"/>
    <col min="3870" max="3872" width="2.7109375" style="132" customWidth="1"/>
    <col min="3873" max="4096" width="0.85546875" style="132"/>
    <col min="4097" max="4097" width="14.7109375" style="132" customWidth="1"/>
    <col min="4098" max="4098" width="6.42578125" style="132" customWidth="1"/>
    <col min="4099" max="4099" width="7.85546875" style="132" customWidth="1"/>
    <col min="4100" max="4101" width="8.140625" style="132" bestFit="1" customWidth="1"/>
    <col min="4102" max="4102" width="8" style="132" bestFit="1" customWidth="1"/>
    <col min="4103" max="4104" width="8.140625" style="132" bestFit="1" customWidth="1"/>
    <col min="4105" max="4105" width="9.5703125" style="132" customWidth="1"/>
    <col min="4106" max="4106" width="8.140625" style="132" customWidth="1"/>
    <col min="4107" max="4107" width="10.28515625" style="132" bestFit="1" customWidth="1"/>
    <col min="4108" max="4108" width="9.85546875" style="132" customWidth="1"/>
    <col min="4109" max="4110" width="10" style="132" customWidth="1"/>
    <col min="4111" max="4123" width="2.7109375" style="132" customWidth="1"/>
    <col min="4124" max="4125" width="3.140625" style="132" customWidth="1"/>
    <col min="4126" max="4128" width="2.7109375" style="132" customWidth="1"/>
    <col min="4129" max="4352" width="0.85546875" style="132"/>
    <col min="4353" max="4353" width="14.7109375" style="132" customWidth="1"/>
    <col min="4354" max="4354" width="6.42578125" style="132" customWidth="1"/>
    <col min="4355" max="4355" width="7.85546875" style="132" customWidth="1"/>
    <col min="4356" max="4357" width="8.140625" style="132" bestFit="1" customWidth="1"/>
    <col min="4358" max="4358" width="8" style="132" bestFit="1" customWidth="1"/>
    <col min="4359" max="4360" width="8.140625" style="132" bestFit="1" customWidth="1"/>
    <col min="4361" max="4361" width="9.5703125" style="132" customWidth="1"/>
    <col min="4362" max="4362" width="8.140625" style="132" customWidth="1"/>
    <col min="4363" max="4363" width="10.28515625" style="132" bestFit="1" customWidth="1"/>
    <col min="4364" max="4364" width="9.85546875" style="132" customWidth="1"/>
    <col min="4365" max="4366" width="10" style="132" customWidth="1"/>
    <col min="4367" max="4379" width="2.7109375" style="132" customWidth="1"/>
    <col min="4380" max="4381" width="3.140625" style="132" customWidth="1"/>
    <col min="4382" max="4384" width="2.7109375" style="132" customWidth="1"/>
    <col min="4385" max="4608" width="0.85546875" style="132"/>
    <col min="4609" max="4609" width="14.7109375" style="132" customWidth="1"/>
    <col min="4610" max="4610" width="6.42578125" style="132" customWidth="1"/>
    <col min="4611" max="4611" width="7.85546875" style="132" customWidth="1"/>
    <col min="4612" max="4613" width="8.140625" style="132" bestFit="1" customWidth="1"/>
    <col min="4614" max="4614" width="8" style="132" bestFit="1" customWidth="1"/>
    <col min="4615" max="4616" width="8.140625" style="132" bestFit="1" customWidth="1"/>
    <col min="4617" max="4617" width="9.5703125" style="132" customWidth="1"/>
    <col min="4618" max="4618" width="8.140625" style="132" customWidth="1"/>
    <col min="4619" max="4619" width="10.28515625" style="132" bestFit="1" customWidth="1"/>
    <col min="4620" max="4620" width="9.85546875" style="132" customWidth="1"/>
    <col min="4621" max="4622" width="10" style="132" customWidth="1"/>
    <col min="4623" max="4635" width="2.7109375" style="132" customWidth="1"/>
    <col min="4636" max="4637" width="3.140625" style="132" customWidth="1"/>
    <col min="4638" max="4640" width="2.7109375" style="132" customWidth="1"/>
    <col min="4641" max="4864" width="0.85546875" style="132"/>
    <col min="4865" max="4865" width="14.7109375" style="132" customWidth="1"/>
    <col min="4866" max="4866" width="6.42578125" style="132" customWidth="1"/>
    <col min="4867" max="4867" width="7.85546875" style="132" customWidth="1"/>
    <col min="4868" max="4869" width="8.140625" style="132" bestFit="1" customWidth="1"/>
    <col min="4870" max="4870" width="8" style="132" bestFit="1" customWidth="1"/>
    <col min="4871" max="4872" width="8.140625" style="132" bestFit="1" customWidth="1"/>
    <col min="4873" max="4873" width="9.5703125" style="132" customWidth="1"/>
    <col min="4874" max="4874" width="8.140625" style="132" customWidth="1"/>
    <col min="4875" max="4875" width="10.28515625" style="132" bestFit="1" customWidth="1"/>
    <col min="4876" max="4876" width="9.85546875" style="132" customWidth="1"/>
    <col min="4877" max="4878" width="10" style="132" customWidth="1"/>
    <col min="4879" max="4891" width="2.7109375" style="132" customWidth="1"/>
    <col min="4892" max="4893" width="3.140625" style="132" customWidth="1"/>
    <col min="4894" max="4896" width="2.7109375" style="132" customWidth="1"/>
    <col min="4897" max="5120" width="0.85546875" style="132"/>
    <col min="5121" max="5121" width="14.7109375" style="132" customWidth="1"/>
    <col min="5122" max="5122" width="6.42578125" style="132" customWidth="1"/>
    <col min="5123" max="5123" width="7.85546875" style="132" customWidth="1"/>
    <col min="5124" max="5125" width="8.140625" style="132" bestFit="1" customWidth="1"/>
    <col min="5126" max="5126" width="8" style="132" bestFit="1" customWidth="1"/>
    <col min="5127" max="5128" width="8.140625" style="132" bestFit="1" customWidth="1"/>
    <col min="5129" max="5129" width="9.5703125" style="132" customWidth="1"/>
    <col min="5130" max="5130" width="8.140625" style="132" customWidth="1"/>
    <col min="5131" max="5131" width="10.28515625" style="132" bestFit="1" customWidth="1"/>
    <col min="5132" max="5132" width="9.85546875" style="132" customWidth="1"/>
    <col min="5133" max="5134" width="10" style="132" customWidth="1"/>
    <col min="5135" max="5147" width="2.7109375" style="132" customWidth="1"/>
    <col min="5148" max="5149" width="3.140625" style="132" customWidth="1"/>
    <col min="5150" max="5152" width="2.7109375" style="132" customWidth="1"/>
    <col min="5153" max="5376" width="0.85546875" style="132"/>
    <col min="5377" max="5377" width="14.7109375" style="132" customWidth="1"/>
    <col min="5378" max="5378" width="6.42578125" style="132" customWidth="1"/>
    <col min="5379" max="5379" width="7.85546875" style="132" customWidth="1"/>
    <col min="5380" max="5381" width="8.140625" style="132" bestFit="1" customWidth="1"/>
    <col min="5382" max="5382" width="8" style="132" bestFit="1" customWidth="1"/>
    <col min="5383" max="5384" width="8.140625" style="132" bestFit="1" customWidth="1"/>
    <col min="5385" max="5385" width="9.5703125" style="132" customWidth="1"/>
    <col min="5386" max="5386" width="8.140625" style="132" customWidth="1"/>
    <col min="5387" max="5387" width="10.28515625" style="132" bestFit="1" customWidth="1"/>
    <col min="5388" max="5388" width="9.85546875" style="132" customWidth="1"/>
    <col min="5389" max="5390" width="10" style="132" customWidth="1"/>
    <col min="5391" max="5403" width="2.7109375" style="132" customWidth="1"/>
    <col min="5404" max="5405" width="3.140625" style="132" customWidth="1"/>
    <col min="5406" max="5408" width="2.7109375" style="132" customWidth="1"/>
    <col min="5409" max="5632" width="0.85546875" style="132"/>
    <col min="5633" max="5633" width="14.7109375" style="132" customWidth="1"/>
    <col min="5634" max="5634" width="6.42578125" style="132" customWidth="1"/>
    <col min="5635" max="5635" width="7.85546875" style="132" customWidth="1"/>
    <col min="5636" max="5637" width="8.140625" style="132" bestFit="1" customWidth="1"/>
    <col min="5638" max="5638" width="8" style="132" bestFit="1" customWidth="1"/>
    <col min="5639" max="5640" width="8.140625" style="132" bestFit="1" customWidth="1"/>
    <col min="5641" max="5641" width="9.5703125" style="132" customWidth="1"/>
    <col min="5642" max="5642" width="8.140625" style="132" customWidth="1"/>
    <col min="5643" max="5643" width="10.28515625" style="132" bestFit="1" customWidth="1"/>
    <col min="5644" max="5644" width="9.85546875" style="132" customWidth="1"/>
    <col min="5645" max="5646" width="10" style="132" customWidth="1"/>
    <col min="5647" max="5659" width="2.7109375" style="132" customWidth="1"/>
    <col min="5660" max="5661" width="3.140625" style="132" customWidth="1"/>
    <col min="5662" max="5664" width="2.7109375" style="132" customWidth="1"/>
    <col min="5665" max="5888" width="0.85546875" style="132"/>
    <col min="5889" max="5889" width="14.7109375" style="132" customWidth="1"/>
    <col min="5890" max="5890" width="6.42578125" style="132" customWidth="1"/>
    <col min="5891" max="5891" width="7.85546875" style="132" customWidth="1"/>
    <col min="5892" max="5893" width="8.140625" style="132" bestFit="1" customWidth="1"/>
    <col min="5894" max="5894" width="8" style="132" bestFit="1" customWidth="1"/>
    <col min="5895" max="5896" width="8.140625" style="132" bestFit="1" customWidth="1"/>
    <col min="5897" max="5897" width="9.5703125" style="132" customWidth="1"/>
    <col min="5898" max="5898" width="8.140625" style="132" customWidth="1"/>
    <col min="5899" max="5899" width="10.28515625" style="132" bestFit="1" customWidth="1"/>
    <col min="5900" max="5900" width="9.85546875" style="132" customWidth="1"/>
    <col min="5901" max="5902" width="10" style="132" customWidth="1"/>
    <col min="5903" max="5915" width="2.7109375" style="132" customWidth="1"/>
    <col min="5916" max="5917" width="3.140625" style="132" customWidth="1"/>
    <col min="5918" max="5920" width="2.7109375" style="132" customWidth="1"/>
    <col min="5921" max="6144" width="0.85546875" style="132"/>
    <col min="6145" max="6145" width="14.7109375" style="132" customWidth="1"/>
    <col min="6146" max="6146" width="6.42578125" style="132" customWidth="1"/>
    <col min="6147" max="6147" width="7.85546875" style="132" customWidth="1"/>
    <col min="6148" max="6149" width="8.140625" style="132" bestFit="1" customWidth="1"/>
    <col min="6150" max="6150" width="8" style="132" bestFit="1" customWidth="1"/>
    <col min="6151" max="6152" width="8.140625" style="132" bestFit="1" customWidth="1"/>
    <col min="6153" max="6153" width="9.5703125" style="132" customWidth="1"/>
    <col min="6154" max="6154" width="8.140625" style="132" customWidth="1"/>
    <col min="6155" max="6155" width="10.28515625" style="132" bestFit="1" customWidth="1"/>
    <col min="6156" max="6156" width="9.85546875" style="132" customWidth="1"/>
    <col min="6157" max="6158" width="10" style="132" customWidth="1"/>
    <col min="6159" max="6171" width="2.7109375" style="132" customWidth="1"/>
    <col min="6172" max="6173" width="3.140625" style="132" customWidth="1"/>
    <col min="6174" max="6176" width="2.7109375" style="132" customWidth="1"/>
    <col min="6177" max="6400" width="0.85546875" style="132"/>
    <col min="6401" max="6401" width="14.7109375" style="132" customWidth="1"/>
    <col min="6402" max="6402" width="6.42578125" style="132" customWidth="1"/>
    <col min="6403" max="6403" width="7.85546875" style="132" customWidth="1"/>
    <col min="6404" max="6405" width="8.140625" style="132" bestFit="1" customWidth="1"/>
    <col min="6406" max="6406" width="8" style="132" bestFit="1" customWidth="1"/>
    <col min="6407" max="6408" width="8.140625" style="132" bestFit="1" customWidth="1"/>
    <col min="6409" max="6409" width="9.5703125" style="132" customWidth="1"/>
    <col min="6410" max="6410" width="8.140625" style="132" customWidth="1"/>
    <col min="6411" max="6411" width="10.28515625" style="132" bestFit="1" customWidth="1"/>
    <col min="6412" max="6412" width="9.85546875" style="132" customWidth="1"/>
    <col min="6413" max="6414" width="10" style="132" customWidth="1"/>
    <col min="6415" max="6427" width="2.7109375" style="132" customWidth="1"/>
    <col min="6428" max="6429" width="3.140625" style="132" customWidth="1"/>
    <col min="6430" max="6432" width="2.7109375" style="132" customWidth="1"/>
    <col min="6433" max="6656" width="0.85546875" style="132"/>
    <col min="6657" max="6657" width="14.7109375" style="132" customWidth="1"/>
    <col min="6658" max="6658" width="6.42578125" style="132" customWidth="1"/>
    <col min="6659" max="6659" width="7.85546875" style="132" customWidth="1"/>
    <col min="6660" max="6661" width="8.140625" style="132" bestFit="1" customWidth="1"/>
    <col min="6662" max="6662" width="8" style="132" bestFit="1" customWidth="1"/>
    <col min="6663" max="6664" width="8.140625" style="132" bestFit="1" customWidth="1"/>
    <col min="6665" max="6665" width="9.5703125" style="132" customWidth="1"/>
    <col min="6666" max="6666" width="8.140625" style="132" customWidth="1"/>
    <col min="6667" max="6667" width="10.28515625" style="132" bestFit="1" customWidth="1"/>
    <col min="6668" max="6668" width="9.85546875" style="132" customWidth="1"/>
    <col min="6669" max="6670" width="10" style="132" customWidth="1"/>
    <col min="6671" max="6683" width="2.7109375" style="132" customWidth="1"/>
    <col min="6684" max="6685" width="3.140625" style="132" customWidth="1"/>
    <col min="6686" max="6688" width="2.7109375" style="132" customWidth="1"/>
    <col min="6689" max="6912" width="0.85546875" style="132"/>
    <col min="6913" max="6913" width="14.7109375" style="132" customWidth="1"/>
    <col min="6914" max="6914" width="6.42578125" style="132" customWidth="1"/>
    <col min="6915" max="6915" width="7.85546875" style="132" customWidth="1"/>
    <col min="6916" max="6917" width="8.140625" style="132" bestFit="1" customWidth="1"/>
    <col min="6918" max="6918" width="8" style="132" bestFit="1" customWidth="1"/>
    <col min="6919" max="6920" width="8.140625" style="132" bestFit="1" customWidth="1"/>
    <col min="6921" max="6921" width="9.5703125" style="132" customWidth="1"/>
    <col min="6922" max="6922" width="8.140625" style="132" customWidth="1"/>
    <col min="6923" max="6923" width="10.28515625" style="132" bestFit="1" customWidth="1"/>
    <col min="6924" max="6924" width="9.85546875" style="132" customWidth="1"/>
    <col min="6925" max="6926" width="10" style="132" customWidth="1"/>
    <col min="6927" max="6939" width="2.7109375" style="132" customWidth="1"/>
    <col min="6940" max="6941" width="3.140625" style="132" customWidth="1"/>
    <col min="6942" max="6944" width="2.7109375" style="132" customWidth="1"/>
    <col min="6945" max="7168" width="0.85546875" style="132"/>
    <col min="7169" max="7169" width="14.7109375" style="132" customWidth="1"/>
    <col min="7170" max="7170" width="6.42578125" style="132" customWidth="1"/>
    <col min="7171" max="7171" width="7.85546875" style="132" customWidth="1"/>
    <col min="7172" max="7173" width="8.140625" style="132" bestFit="1" customWidth="1"/>
    <col min="7174" max="7174" width="8" style="132" bestFit="1" customWidth="1"/>
    <col min="7175" max="7176" width="8.140625" style="132" bestFit="1" customWidth="1"/>
    <col min="7177" max="7177" width="9.5703125" style="132" customWidth="1"/>
    <col min="7178" max="7178" width="8.140625" style="132" customWidth="1"/>
    <col min="7179" max="7179" width="10.28515625" style="132" bestFit="1" customWidth="1"/>
    <col min="7180" max="7180" width="9.85546875" style="132" customWidth="1"/>
    <col min="7181" max="7182" width="10" style="132" customWidth="1"/>
    <col min="7183" max="7195" width="2.7109375" style="132" customWidth="1"/>
    <col min="7196" max="7197" width="3.140625" style="132" customWidth="1"/>
    <col min="7198" max="7200" width="2.7109375" style="132" customWidth="1"/>
    <col min="7201" max="7424" width="0.85546875" style="132"/>
    <col min="7425" max="7425" width="14.7109375" style="132" customWidth="1"/>
    <col min="7426" max="7426" width="6.42578125" style="132" customWidth="1"/>
    <col min="7427" max="7427" width="7.85546875" style="132" customWidth="1"/>
    <col min="7428" max="7429" width="8.140625" style="132" bestFit="1" customWidth="1"/>
    <col min="7430" max="7430" width="8" style="132" bestFit="1" customWidth="1"/>
    <col min="7431" max="7432" width="8.140625" style="132" bestFit="1" customWidth="1"/>
    <col min="7433" max="7433" width="9.5703125" style="132" customWidth="1"/>
    <col min="7434" max="7434" width="8.140625" style="132" customWidth="1"/>
    <col min="7435" max="7435" width="10.28515625" style="132" bestFit="1" customWidth="1"/>
    <col min="7436" max="7436" width="9.85546875" style="132" customWidth="1"/>
    <col min="7437" max="7438" width="10" style="132" customWidth="1"/>
    <col min="7439" max="7451" width="2.7109375" style="132" customWidth="1"/>
    <col min="7452" max="7453" width="3.140625" style="132" customWidth="1"/>
    <col min="7454" max="7456" width="2.7109375" style="132" customWidth="1"/>
    <col min="7457" max="7680" width="0.85546875" style="132"/>
    <col min="7681" max="7681" width="14.7109375" style="132" customWidth="1"/>
    <col min="7682" max="7682" width="6.42578125" style="132" customWidth="1"/>
    <col min="7683" max="7683" width="7.85546875" style="132" customWidth="1"/>
    <col min="7684" max="7685" width="8.140625" style="132" bestFit="1" customWidth="1"/>
    <col min="7686" max="7686" width="8" style="132" bestFit="1" customWidth="1"/>
    <col min="7687" max="7688" width="8.140625" style="132" bestFit="1" customWidth="1"/>
    <col min="7689" max="7689" width="9.5703125" style="132" customWidth="1"/>
    <col min="7690" max="7690" width="8.140625" style="132" customWidth="1"/>
    <col min="7691" max="7691" width="10.28515625" style="132" bestFit="1" customWidth="1"/>
    <col min="7692" max="7692" width="9.85546875" style="132" customWidth="1"/>
    <col min="7693" max="7694" width="10" style="132" customWidth="1"/>
    <col min="7695" max="7707" width="2.7109375" style="132" customWidth="1"/>
    <col min="7708" max="7709" width="3.140625" style="132" customWidth="1"/>
    <col min="7710" max="7712" width="2.7109375" style="132" customWidth="1"/>
    <col min="7713" max="7936" width="0.85546875" style="132"/>
    <col min="7937" max="7937" width="14.7109375" style="132" customWidth="1"/>
    <col min="7938" max="7938" width="6.42578125" style="132" customWidth="1"/>
    <col min="7939" max="7939" width="7.85546875" style="132" customWidth="1"/>
    <col min="7940" max="7941" width="8.140625" style="132" bestFit="1" customWidth="1"/>
    <col min="7942" max="7942" width="8" style="132" bestFit="1" customWidth="1"/>
    <col min="7943" max="7944" width="8.140625" style="132" bestFit="1" customWidth="1"/>
    <col min="7945" max="7945" width="9.5703125" style="132" customWidth="1"/>
    <col min="7946" max="7946" width="8.140625" style="132" customWidth="1"/>
    <col min="7947" max="7947" width="10.28515625" style="132" bestFit="1" customWidth="1"/>
    <col min="7948" max="7948" width="9.85546875" style="132" customWidth="1"/>
    <col min="7949" max="7950" width="10" style="132" customWidth="1"/>
    <col min="7951" max="7963" width="2.7109375" style="132" customWidth="1"/>
    <col min="7964" max="7965" width="3.140625" style="132" customWidth="1"/>
    <col min="7966" max="7968" width="2.7109375" style="132" customWidth="1"/>
    <col min="7969" max="8192" width="0.85546875" style="132"/>
    <col min="8193" max="8193" width="14.7109375" style="132" customWidth="1"/>
    <col min="8194" max="8194" width="6.42578125" style="132" customWidth="1"/>
    <col min="8195" max="8195" width="7.85546875" style="132" customWidth="1"/>
    <col min="8196" max="8197" width="8.140625" style="132" bestFit="1" customWidth="1"/>
    <col min="8198" max="8198" width="8" style="132" bestFit="1" customWidth="1"/>
    <col min="8199" max="8200" width="8.140625" style="132" bestFit="1" customWidth="1"/>
    <col min="8201" max="8201" width="9.5703125" style="132" customWidth="1"/>
    <col min="8202" max="8202" width="8.140625" style="132" customWidth="1"/>
    <col min="8203" max="8203" width="10.28515625" style="132" bestFit="1" customWidth="1"/>
    <col min="8204" max="8204" width="9.85546875" style="132" customWidth="1"/>
    <col min="8205" max="8206" width="10" style="132" customWidth="1"/>
    <col min="8207" max="8219" width="2.7109375" style="132" customWidth="1"/>
    <col min="8220" max="8221" width="3.140625" style="132" customWidth="1"/>
    <col min="8222" max="8224" width="2.7109375" style="132" customWidth="1"/>
    <col min="8225" max="8448" width="0.85546875" style="132"/>
    <col min="8449" max="8449" width="14.7109375" style="132" customWidth="1"/>
    <col min="8450" max="8450" width="6.42578125" style="132" customWidth="1"/>
    <col min="8451" max="8451" width="7.85546875" style="132" customWidth="1"/>
    <col min="8452" max="8453" width="8.140625" style="132" bestFit="1" customWidth="1"/>
    <col min="8454" max="8454" width="8" style="132" bestFit="1" customWidth="1"/>
    <col min="8455" max="8456" width="8.140625" style="132" bestFit="1" customWidth="1"/>
    <col min="8457" max="8457" width="9.5703125" style="132" customWidth="1"/>
    <col min="8458" max="8458" width="8.140625" style="132" customWidth="1"/>
    <col min="8459" max="8459" width="10.28515625" style="132" bestFit="1" customWidth="1"/>
    <col min="8460" max="8460" width="9.85546875" style="132" customWidth="1"/>
    <col min="8461" max="8462" width="10" style="132" customWidth="1"/>
    <col min="8463" max="8475" width="2.7109375" style="132" customWidth="1"/>
    <col min="8476" max="8477" width="3.140625" style="132" customWidth="1"/>
    <col min="8478" max="8480" width="2.7109375" style="132" customWidth="1"/>
    <col min="8481" max="8704" width="0.85546875" style="132"/>
    <col min="8705" max="8705" width="14.7109375" style="132" customWidth="1"/>
    <col min="8706" max="8706" width="6.42578125" style="132" customWidth="1"/>
    <col min="8707" max="8707" width="7.85546875" style="132" customWidth="1"/>
    <col min="8708" max="8709" width="8.140625" style="132" bestFit="1" customWidth="1"/>
    <col min="8710" max="8710" width="8" style="132" bestFit="1" customWidth="1"/>
    <col min="8711" max="8712" width="8.140625" style="132" bestFit="1" customWidth="1"/>
    <col min="8713" max="8713" width="9.5703125" style="132" customWidth="1"/>
    <col min="8714" max="8714" width="8.140625" style="132" customWidth="1"/>
    <col min="8715" max="8715" width="10.28515625" style="132" bestFit="1" customWidth="1"/>
    <col min="8716" max="8716" width="9.85546875" style="132" customWidth="1"/>
    <col min="8717" max="8718" width="10" style="132" customWidth="1"/>
    <col min="8719" max="8731" width="2.7109375" style="132" customWidth="1"/>
    <col min="8732" max="8733" width="3.140625" style="132" customWidth="1"/>
    <col min="8734" max="8736" width="2.7109375" style="132" customWidth="1"/>
    <col min="8737" max="8960" width="0.85546875" style="132"/>
    <col min="8961" max="8961" width="14.7109375" style="132" customWidth="1"/>
    <col min="8962" max="8962" width="6.42578125" style="132" customWidth="1"/>
    <col min="8963" max="8963" width="7.85546875" style="132" customWidth="1"/>
    <col min="8964" max="8965" width="8.140625" style="132" bestFit="1" customWidth="1"/>
    <col min="8966" max="8966" width="8" style="132" bestFit="1" customWidth="1"/>
    <col min="8967" max="8968" width="8.140625" style="132" bestFit="1" customWidth="1"/>
    <col min="8969" max="8969" width="9.5703125" style="132" customWidth="1"/>
    <col min="8970" max="8970" width="8.140625" style="132" customWidth="1"/>
    <col min="8971" max="8971" width="10.28515625" style="132" bestFit="1" customWidth="1"/>
    <col min="8972" max="8972" width="9.85546875" style="132" customWidth="1"/>
    <col min="8973" max="8974" width="10" style="132" customWidth="1"/>
    <col min="8975" max="8987" width="2.7109375" style="132" customWidth="1"/>
    <col min="8988" max="8989" width="3.140625" style="132" customWidth="1"/>
    <col min="8990" max="8992" width="2.7109375" style="132" customWidth="1"/>
    <col min="8993" max="9216" width="0.85546875" style="132"/>
    <col min="9217" max="9217" width="14.7109375" style="132" customWidth="1"/>
    <col min="9218" max="9218" width="6.42578125" style="132" customWidth="1"/>
    <col min="9219" max="9219" width="7.85546875" style="132" customWidth="1"/>
    <col min="9220" max="9221" width="8.140625" style="132" bestFit="1" customWidth="1"/>
    <col min="9222" max="9222" width="8" style="132" bestFit="1" customWidth="1"/>
    <col min="9223" max="9224" width="8.140625" style="132" bestFit="1" customWidth="1"/>
    <col min="9225" max="9225" width="9.5703125" style="132" customWidth="1"/>
    <col min="9226" max="9226" width="8.140625" style="132" customWidth="1"/>
    <col min="9227" max="9227" width="10.28515625" style="132" bestFit="1" customWidth="1"/>
    <col min="9228" max="9228" width="9.85546875" style="132" customWidth="1"/>
    <col min="9229" max="9230" width="10" style="132" customWidth="1"/>
    <col min="9231" max="9243" width="2.7109375" style="132" customWidth="1"/>
    <col min="9244" max="9245" width="3.140625" style="132" customWidth="1"/>
    <col min="9246" max="9248" width="2.7109375" style="132" customWidth="1"/>
    <col min="9249" max="9472" width="0.85546875" style="132"/>
    <col min="9473" max="9473" width="14.7109375" style="132" customWidth="1"/>
    <col min="9474" max="9474" width="6.42578125" style="132" customWidth="1"/>
    <col min="9475" max="9475" width="7.85546875" style="132" customWidth="1"/>
    <col min="9476" max="9477" width="8.140625" style="132" bestFit="1" customWidth="1"/>
    <col min="9478" max="9478" width="8" style="132" bestFit="1" customWidth="1"/>
    <col min="9479" max="9480" width="8.140625" style="132" bestFit="1" customWidth="1"/>
    <col min="9481" max="9481" width="9.5703125" style="132" customWidth="1"/>
    <col min="9482" max="9482" width="8.140625" style="132" customWidth="1"/>
    <col min="9483" max="9483" width="10.28515625" style="132" bestFit="1" customWidth="1"/>
    <col min="9484" max="9484" width="9.85546875" style="132" customWidth="1"/>
    <col min="9485" max="9486" width="10" style="132" customWidth="1"/>
    <col min="9487" max="9499" width="2.7109375" style="132" customWidth="1"/>
    <col min="9500" max="9501" width="3.140625" style="132" customWidth="1"/>
    <col min="9502" max="9504" width="2.7109375" style="132" customWidth="1"/>
    <col min="9505" max="9728" width="0.85546875" style="132"/>
    <col min="9729" max="9729" width="14.7109375" style="132" customWidth="1"/>
    <col min="9730" max="9730" width="6.42578125" style="132" customWidth="1"/>
    <col min="9731" max="9731" width="7.85546875" style="132" customWidth="1"/>
    <col min="9732" max="9733" width="8.140625" style="132" bestFit="1" customWidth="1"/>
    <col min="9734" max="9734" width="8" style="132" bestFit="1" customWidth="1"/>
    <col min="9735" max="9736" width="8.140625" style="132" bestFit="1" customWidth="1"/>
    <col min="9737" max="9737" width="9.5703125" style="132" customWidth="1"/>
    <col min="9738" max="9738" width="8.140625" style="132" customWidth="1"/>
    <col min="9739" max="9739" width="10.28515625" style="132" bestFit="1" customWidth="1"/>
    <col min="9740" max="9740" width="9.85546875" style="132" customWidth="1"/>
    <col min="9741" max="9742" width="10" style="132" customWidth="1"/>
    <col min="9743" max="9755" width="2.7109375" style="132" customWidth="1"/>
    <col min="9756" max="9757" width="3.140625" style="132" customWidth="1"/>
    <col min="9758" max="9760" width="2.7109375" style="132" customWidth="1"/>
    <col min="9761" max="9984" width="0.85546875" style="132"/>
    <col min="9985" max="9985" width="14.7109375" style="132" customWidth="1"/>
    <col min="9986" max="9986" width="6.42578125" style="132" customWidth="1"/>
    <col min="9987" max="9987" width="7.85546875" style="132" customWidth="1"/>
    <col min="9988" max="9989" width="8.140625" style="132" bestFit="1" customWidth="1"/>
    <col min="9990" max="9990" width="8" style="132" bestFit="1" customWidth="1"/>
    <col min="9991" max="9992" width="8.140625" style="132" bestFit="1" customWidth="1"/>
    <col min="9993" max="9993" width="9.5703125" style="132" customWidth="1"/>
    <col min="9994" max="9994" width="8.140625" style="132" customWidth="1"/>
    <col min="9995" max="9995" width="10.28515625" style="132" bestFit="1" customWidth="1"/>
    <col min="9996" max="9996" width="9.85546875" style="132" customWidth="1"/>
    <col min="9997" max="9998" width="10" style="132" customWidth="1"/>
    <col min="9999" max="10011" width="2.7109375" style="132" customWidth="1"/>
    <col min="10012" max="10013" width="3.140625" style="132" customWidth="1"/>
    <col min="10014" max="10016" width="2.7109375" style="132" customWidth="1"/>
    <col min="10017" max="10240" width="0.85546875" style="132"/>
    <col min="10241" max="10241" width="14.7109375" style="132" customWidth="1"/>
    <col min="10242" max="10242" width="6.42578125" style="132" customWidth="1"/>
    <col min="10243" max="10243" width="7.85546875" style="132" customWidth="1"/>
    <col min="10244" max="10245" width="8.140625" style="132" bestFit="1" customWidth="1"/>
    <col min="10246" max="10246" width="8" style="132" bestFit="1" customWidth="1"/>
    <col min="10247" max="10248" width="8.140625" style="132" bestFit="1" customWidth="1"/>
    <col min="10249" max="10249" width="9.5703125" style="132" customWidth="1"/>
    <col min="10250" max="10250" width="8.140625" style="132" customWidth="1"/>
    <col min="10251" max="10251" width="10.28515625" style="132" bestFit="1" customWidth="1"/>
    <col min="10252" max="10252" width="9.85546875" style="132" customWidth="1"/>
    <col min="10253" max="10254" width="10" style="132" customWidth="1"/>
    <col min="10255" max="10267" width="2.7109375" style="132" customWidth="1"/>
    <col min="10268" max="10269" width="3.140625" style="132" customWidth="1"/>
    <col min="10270" max="10272" width="2.7109375" style="132" customWidth="1"/>
    <col min="10273" max="10496" width="0.85546875" style="132"/>
    <col min="10497" max="10497" width="14.7109375" style="132" customWidth="1"/>
    <col min="10498" max="10498" width="6.42578125" style="132" customWidth="1"/>
    <col min="10499" max="10499" width="7.85546875" style="132" customWidth="1"/>
    <col min="10500" max="10501" width="8.140625" style="132" bestFit="1" customWidth="1"/>
    <col min="10502" max="10502" width="8" style="132" bestFit="1" customWidth="1"/>
    <col min="10503" max="10504" width="8.140625" style="132" bestFit="1" customWidth="1"/>
    <col min="10505" max="10505" width="9.5703125" style="132" customWidth="1"/>
    <col min="10506" max="10506" width="8.140625" style="132" customWidth="1"/>
    <col min="10507" max="10507" width="10.28515625" style="132" bestFit="1" customWidth="1"/>
    <col min="10508" max="10508" width="9.85546875" style="132" customWidth="1"/>
    <col min="10509" max="10510" width="10" style="132" customWidth="1"/>
    <col min="10511" max="10523" width="2.7109375" style="132" customWidth="1"/>
    <col min="10524" max="10525" width="3.140625" style="132" customWidth="1"/>
    <col min="10526" max="10528" width="2.7109375" style="132" customWidth="1"/>
    <col min="10529" max="10752" width="0.85546875" style="132"/>
    <col min="10753" max="10753" width="14.7109375" style="132" customWidth="1"/>
    <col min="10754" max="10754" width="6.42578125" style="132" customWidth="1"/>
    <col min="10755" max="10755" width="7.85546875" style="132" customWidth="1"/>
    <col min="10756" max="10757" width="8.140625" style="132" bestFit="1" customWidth="1"/>
    <col min="10758" max="10758" width="8" style="132" bestFit="1" customWidth="1"/>
    <col min="10759" max="10760" width="8.140625" style="132" bestFit="1" customWidth="1"/>
    <col min="10761" max="10761" width="9.5703125" style="132" customWidth="1"/>
    <col min="10762" max="10762" width="8.140625" style="132" customWidth="1"/>
    <col min="10763" max="10763" width="10.28515625" style="132" bestFit="1" customWidth="1"/>
    <col min="10764" max="10764" width="9.85546875" style="132" customWidth="1"/>
    <col min="10765" max="10766" width="10" style="132" customWidth="1"/>
    <col min="10767" max="10779" width="2.7109375" style="132" customWidth="1"/>
    <col min="10780" max="10781" width="3.140625" style="132" customWidth="1"/>
    <col min="10782" max="10784" width="2.7109375" style="132" customWidth="1"/>
    <col min="10785" max="11008" width="0.85546875" style="132"/>
    <col min="11009" max="11009" width="14.7109375" style="132" customWidth="1"/>
    <col min="11010" max="11010" width="6.42578125" style="132" customWidth="1"/>
    <col min="11011" max="11011" width="7.85546875" style="132" customWidth="1"/>
    <col min="11012" max="11013" width="8.140625" style="132" bestFit="1" customWidth="1"/>
    <col min="11014" max="11014" width="8" style="132" bestFit="1" customWidth="1"/>
    <col min="11015" max="11016" width="8.140625" style="132" bestFit="1" customWidth="1"/>
    <col min="11017" max="11017" width="9.5703125" style="132" customWidth="1"/>
    <col min="11018" max="11018" width="8.140625" style="132" customWidth="1"/>
    <col min="11019" max="11019" width="10.28515625" style="132" bestFit="1" customWidth="1"/>
    <col min="11020" max="11020" width="9.85546875" style="132" customWidth="1"/>
    <col min="11021" max="11022" width="10" style="132" customWidth="1"/>
    <col min="11023" max="11035" width="2.7109375" style="132" customWidth="1"/>
    <col min="11036" max="11037" width="3.140625" style="132" customWidth="1"/>
    <col min="11038" max="11040" width="2.7109375" style="132" customWidth="1"/>
    <col min="11041" max="11264" width="0.85546875" style="132"/>
    <col min="11265" max="11265" width="14.7109375" style="132" customWidth="1"/>
    <col min="11266" max="11266" width="6.42578125" style="132" customWidth="1"/>
    <col min="11267" max="11267" width="7.85546875" style="132" customWidth="1"/>
    <col min="11268" max="11269" width="8.140625" style="132" bestFit="1" customWidth="1"/>
    <col min="11270" max="11270" width="8" style="132" bestFit="1" customWidth="1"/>
    <col min="11271" max="11272" width="8.140625" style="132" bestFit="1" customWidth="1"/>
    <col min="11273" max="11273" width="9.5703125" style="132" customWidth="1"/>
    <col min="11274" max="11274" width="8.140625" style="132" customWidth="1"/>
    <col min="11275" max="11275" width="10.28515625" style="132" bestFit="1" customWidth="1"/>
    <col min="11276" max="11276" width="9.85546875" style="132" customWidth="1"/>
    <col min="11277" max="11278" width="10" style="132" customWidth="1"/>
    <col min="11279" max="11291" width="2.7109375" style="132" customWidth="1"/>
    <col min="11292" max="11293" width="3.140625" style="132" customWidth="1"/>
    <col min="11294" max="11296" width="2.7109375" style="132" customWidth="1"/>
    <col min="11297" max="11520" width="0.85546875" style="132"/>
    <col min="11521" max="11521" width="14.7109375" style="132" customWidth="1"/>
    <col min="11522" max="11522" width="6.42578125" style="132" customWidth="1"/>
    <col min="11523" max="11523" width="7.85546875" style="132" customWidth="1"/>
    <col min="11524" max="11525" width="8.140625" style="132" bestFit="1" customWidth="1"/>
    <col min="11526" max="11526" width="8" style="132" bestFit="1" customWidth="1"/>
    <col min="11527" max="11528" width="8.140625" style="132" bestFit="1" customWidth="1"/>
    <col min="11529" max="11529" width="9.5703125" style="132" customWidth="1"/>
    <col min="11530" max="11530" width="8.140625" style="132" customWidth="1"/>
    <col min="11531" max="11531" width="10.28515625" style="132" bestFit="1" customWidth="1"/>
    <col min="11532" max="11532" width="9.85546875" style="132" customWidth="1"/>
    <col min="11533" max="11534" width="10" style="132" customWidth="1"/>
    <col min="11535" max="11547" width="2.7109375" style="132" customWidth="1"/>
    <col min="11548" max="11549" width="3.140625" style="132" customWidth="1"/>
    <col min="11550" max="11552" width="2.7109375" style="132" customWidth="1"/>
    <col min="11553" max="11776" width="0.85546875" style="132"/>
    <col min="11777" max="11777" width="14.7109375" style="132" customWidth="1"/>
    <col min="11778" max="11778" width="6.42578125" style="132" customWidth="1"/>
    <col min="11779" max="11779" width="7.85546875" style="132" customWidth="1"/>
    <col min="11780" max="11781" width="8.140625" style="132" bestFit="1" customWidth="1"/>
    <col min="11782" max="11782" width="8" style="132" bestFit="1" customWidth="1"/>
    <col min="11783" max="11784" width="8.140625" style="132" bestFit="1" customWidth="1"/>
    <col min="11785" max="11785" width="9.5703125" style="132" customWidth="1"/>
    <col min="11786" max="11786" width="8.140625" style="132" customWidth="1"/>
    <col min="11787" max="11787" width="10.28515625" style="132" bestFit="1" customWidth="1"/>
    <col min="11788" max="11788" width="9.85546875" style="132" customWidth="1"/>
    <col min="11789" max="11790" width="10" style="132" customWidth="1"/>
    <col min="11791" max="11803" width="2.7109375" style="132" customWidth="1"/>
    <col min="11804" max="11805" width="3.140625" style="132" customWidth="1"/>
    <col min="11806" max="11808" width="2.7109375" style="132" customWidth="1"/>
    <col min="11809" max="12032" width="0.85546875" style="132"/>
    <col min="12033" max="12033" width="14.7109375" style="132" customWidth="1"/>
    <col min="12034" max="12034" width="6.42578125" style="132" customWidth="1"/>
    <col min="12035" max="12035" width="7.85546875" style="132" customWidth="1"/>
    <col min="12036" max="12037" width="8.140625" style="132" bestFit="1" customWidth="1"/>
    <col min="12038" max="12038" width="8" style="132" bestFit="1" customWidth="1"/>
    <col min="12039" max="12040" width="8.140625" style="132" bestFit="1" customWidth="1"/>
    <col min="12041" max="12041" width="9.5703125" style="132" customWidth="1"/>
    <col min="12042" max="12042" width="8.140625" style="132" customWidth="1"/>
    <col min="12043" max="12043" width="10.28515625" style="132" bestFit="1" customWidth="1"/>
    <col min="12044" max="12044" width="9.85546875" style="132" customWidth="1"/>
    <col min="12045" max="12046" width="10" style="132" customWidth="1"/>
    <col min="12047" max="12059" width="2.7109375" style="132" customWidth="1"/>
    <col min="12060" max="12061" width="3.140625" style="132" customWidth="1"/>
    <col min="12062" max="12064" width="2.7109375" style="132" customWidth="1"/>
    <col min="12065" max="12288" width="0.85546875" style="132"/>
    <col min="12289" max="12289" width="14.7109375" style="132" customWidth="1"/>
    <col min="12290" max="12290" width="6.42578125" style="132" customWidth="1"/>
    <col min="12291" max="12291" width="7.85546875" style="132" customWidth="1"/>
    <col min="12292" max="12293" width="8.140625" style="132" bestFit="1" customWidth="1"/>
    <col min="12294" max="12294" width="8" style="132" bestFit="1" customWidth="1"/>
    <col min="12295" max="12296" width="8.140625" style="132" bestFit="1" customWidth="1"/>
    <col min="12297" max="12297" width="9.5703125" style="132" customWidth="1"/>
    <col min="12298" max="12298" width="8.140625" style="132" customWidth="1"/>
    <col min="12299" max="12299" width="10.28515625" style="132" bestFit="1" customWidth="1"/>
    <col min="12300" max="12300" width="9.85546875" style="132" customWidth="1"/>
    <col min="12301" max="12302" width="10" style="132" customWidth="1"/>
    <col min="12303" max="12315" width="2.7109375" style="132" customWidth="1"/>
    <col min="12316" max="12317" width="3.140625" style="132" customWidth="1"/>
    <col min="12318" max="12320" width="2.7109375" style="132" customWidth="1"/>
    <col min="12321" max="12544" width="0.85546875" style="132"/>
    <col min="12545" max="12545" width="14.7109375" style="132" customWidth="1"/>
    <col min="12546" max="12546" width="6.42578125" style="132" customWidth="1"/>
    <col min="12547" max="12547" width="7.85546875" style="132" customWidth="1"/>
    <col min="12548" max="12549" width="8.140625" style="132" bestFit="1" customWidth="1"/>
    <col min="12550" max="12550" width="8" style="132" bestFit="1" customWidth="1"/>
    <col min="12551" max="12552" width="8.140625" style="132" bestFit="1" customWidth="1"/>
    <col min="12553" max="12553" width="9.5703125" style="132" customWidth="1"/>
    <col min="12554" max="12554" width="8.140625" style="132" customWidth="1"/>
    <col min="12555" max="12555" width="10.28515625" style="132" bestFit="1" customWidth="1"/>
    <col min="12556" max="12556" width="9.85546875" style="132" customWidth="1"/>
    <col min="12557" max="12558" width="10" style="132" customWidth="1"/>
    <col min="12559" max="12571" width="2.7109375" style="132" customWidth="1"/>
    <col min="12572" max="12573" width="3.140625" style="132" customWidth="1"/>
    <col min="12574" max="12576" width="2.7109375" style="132" customWidth="1"/>
    <col min="12577" max="12800" width="0.85546875" style="132"/>
    <col min="12801" max="12801" width="14.7109375" style="132" customWidth="1"/>
    <col min="12802" max="12802" width="6.42578125" style="132" customWidth="1"/>
    <col min="12803" max="12803" width="7.85546875" style="132" customWidth="1"/>
    <col min="12804" max="12805" width="8.140625" style="132" bestFit="1" customWidth="1"/>
    <col min="12806" max="12806" width="8" style="132" bestFit="1" customWidth="1"/>
    <col min="12807" max="12808" width="8.140625" style="132" bestFit="1" customWidth="1"/>
    <col min="12809" max="12809" width="9.5703125" style="132" customWidth="1"/>
    <col min="12810" max="12810" width="8.140625" style="132" customWidth="1"/>
    <col min="12811" max="12811" width="10.28515625" style="132" bestFit="1" customWidth="1"/>
    <col min="12812" max="12812" width="9.85546875" style="132" customWidth="1"/>
    <col min="12813" max="12814" width="10" style="132" customWidth="1"/>
    <col min="12815" max="12827" width="2.7109375" style="132" customWidth="1"/>
    <col min="12828" max="12829" width="3.140625" style="132" customWidth="1"/>
    <col min="12830" max="12832" width="2.7109375" style="132" customWidth="1"/>
    <col min="12833" max="13056" width="0.85546875" style="132"/>
    <col min="13057" max="13057" width="14.7109375" style="132" customWidth="1"/>
    <col min="13058" max="13058" width="6.42578125" style="132" customWidth="1"/>
    <col min="13059" max="13059" width="7.85546875" style="132" customWidth="1"/>
    <col min="13060" max="13061" width="8.140625" style="132" bestFit="1" customWidth="1"/>
    <col min="13062" max="13062" width="8" style="132" bestFit="1" customWidth="1"/>
    <col min="13063" max="13064" width="8.140625" style="132" bestFit="1" customWidth="1"/>
    <col min="13065" max="13065" width="9.5703125" style="132" customWidth="1"/>
    <col min="13066" max="13066" width="8.140625" style="132" customWidth="1"/>
    <col min="13067" max="13067" width="10.28515625" style="132" bestFit="1" customWidth="1"/>
    <col min="13068" max="13068" width="9.85546875" style="132" customWidth="1"/>
    <col min="13069" max="13070" width="10" style="132" customWidth="1"/>
    <col min="13071" max="13083" width="2.7109375" style="132" customWidth="1"/>
    <col min="13084" max="13085" width="3.140625" style="132" customWidth="1"/>
    <col min="13086" max="13088" width="2.7109375" style="132" customWidth="1"/>
    <col min="13089" max="13312" width="0.85546875" style="132"/>
    <col min="13313" max="13313" width="14.7109375" style="132" customWidth="1"/>
    <col min="13314" max="13314" width="6.42578125" style="132" customWidth="1"/>
    <col min="13315" max="13315" width="7.85546875" style="132" customWidth="1"/>
    <col min="13316" max="13317" width="8.140625" style="132" bestFit="1" customWidth="1"/>
    <col min="13318" max="13318" width="8" style="132" bestFit="1" customWidth="1"/>
    <col min="13319" max="13320" width="8.140625" style="132" bestFit="1" customWidth="1"/>
    <col min="13321" max="13321" width="9.5703125" style="132" customWidth="1"/>
    <col min="13322" max="13322" width="8.140625" style="132" customWidth="1"/>
    <col min="13323" max="13323" width="10.28515625" style="132" bestFit="1" customWidth="1"/>
    <col min="13324" max="13324" width="9.85546875" style="132" customWidth="1"/>
    <col min="13325" max="13326" width="10" style="132" customWidth="1"/>
    <col min="13327" max="13339" width="2.7109375" style="132" customWidth="1"/>
    <col min="13340" max="13341" width="3.140625" style="132" customWidth="1"/>
    <col min="13342" max="13344" width="2.7109375" style="132" customWidth="1"/>
    <col min="13345" max="13568" width="0.85546875" style="132"/>
    <col min="13569" max="13569" width="14.7109375" style="132" customWidth="1"/>
    <col min="13570" max="13570" width="6.42578125" style="132" customWidth="1"/>
    <col min="13571" max="13571" width="7.85546875" style="132" customWidth="1"/>
    <col min="13572" max="13573" width="8.140625" style="132" bestFit="1" customWidth="1"/>
    <col min="13574" max="13574" width="8" style="132" bestFit="1" customWidth="1"/>
    <col min="13575" max="13576" width="8.140625" style="132" bestFit="1" customWidth="1"/>
    <col min="13577" max="13577" width="9.5703125" style="132" customWidth="1"/>
    <col min="13578" max="13578" width="8.140625" style="132" customWidth="1"/>
    <col min="13579" max="13579" width="10.28515625" style="132" bestFit="1" customWidth="1"/>
    <col min="13580" max="13580" width="9.85546875" style="132" customWidth="1"/>
    <col min="13581" max="13582" width="10" style="132" customWidth="1"/>
    <col min="13583" max="13595" width="2.7109375" style="132" customWidth="1"/>
    <col min="13596" max="13597" width="3.140625" style="132" customWidth="1"/>
    <col min="13598" max="13600" width="2.7109375" style="132" customWidth="1"/>
    <col min="13601" max="13824" width="0.85546875" style="132"/>
    <col min="13825" max="13825" width="14.7109375" style="132" customWidth="1"/>
    <col min="13826" max="13826" width="6.42578125" style="132" customWidth="1"/>
    <col min="13827" max="13827" width="7.85546875" style="132" customWidth="1"/>
    <col min="13828" max="13829" width="8.140625" style="132" bestFit="1" customWidth="1"/>
    <col min="13830" max="13830" width="8" style="132" bestFit="1" customWidth="1"/>
    <col min="13831" max="13832" width="8.140625" style="132" bestFit="1" customWidth="1"/>
    <col min="13833" max="13833" width="9.5703125" style="132" customWidth="1"/>
    <col min="13834" max="13834" width="8.140625" style="132" customWidth="1"/>
    <col min="13835" max="13835" width="10.28515625" style="132" bestFit="1" customWidth="1"/>
    <col min="13836" max="13836" width="9.85546875" style="132" customWidth="1"/>
    <col min="13837" max="13838" width="10" style="132" customWidth="1"/>
    <col min="13839" max="13851" width="2.7109375" style="132" customWidth="1"/>
    <col min="13852" max="13853" width="3.140625" style="132" customWidth="1"/>
    <col min="13854" max="13856" width="2.7109375" style="132" customWidth="1"/>
    <col min="13857" max="14080" width="0.85546875" style="132"/>
    <col min="14081" max="14081" width="14.7109375" style="132" customWidth="1"/>
    <col min="14082" max="14082" width="6.42578125" style="132" customWidth="1"/>
    <col min="14083" max="14083" width="7.85546875" style="132" customWidth="1"/>
    <col min="14084" max="14085" width="8.140625" style="132" bestFit="1" customWidth="1"/>
    <col min="14086" max="14086" width="8" style="132" bestFit="1" customWidth="1"/>
    <col min="14087" max="14088" width="8.140625" style="132" bestFit="1" customWidth="1"/>
    <col min="14089" max="14089" width="9.5703125" style="132" customWidth="1"/>
    <col min="14090" max="14090" width="8.140625" style="132" customWidth="1"/>
    <col min="14091" max="14091" width="10.28515625" style="132" bestFit="1" customWidth="1"/>
    <col min="14092" max="14092" width="9.85546875" style="132" customWidth="1"/>
    <col min="14093" max="14094" width="10" style="132" customWidth="1"/>
    <col min="14095" max="14107" width="2.7109375" style="132" customWidth="1"/>
    <col min="14108" max="14109" width="3.140625" style="132" customWidth="1"/>
    <col min="14110" max="14112" width="2.7109375" style="132" customWidth="1"/>
    <col min="14113" max="14336" width="0.85546875" style="132"/>
    <col min="14337" max="14337" width="14.7109375" style="132" customWidth="1"/>
    <col min="14338" max="14338" width="6.42578125" style="132" customWidth="1"/>
    <col min="14339" max="14339" width="7.85546875" style="132" customWidth="1"/>
    <col min="14340" max="14341" width="8.140625" style="132" bestFit="1" customWidth="1"/>
    <col min="14342" max="14342" width="8" style="132" bestFit="1" customWidth="1"/>
    <col min="14343" max="14344" width="8.140625" style="132" bestFit="1" customWidth="1"/>
    <col min="14345" max="14345" width="9.5703125" style="132" customWidth="1"/>
    <col min="14346" max="14346" width="8.140625" style="132" customWidth="1"/>
    <col min="14347" max="14347" width="10.28515625" style="132" bestFit="1" customWidth="1"/>
    <col min="14348" max="14348" width="9.85546875" style="132" customWidth="1"/>
    <col min="14349" max="14350" width="10" style="132" customWidth="1"/>
    <col min="14351" max="14363" width="2.7109375" style="132" customWidth="1"/>
    <col min="14364" max="14365" width="3.140625" style="132" customWidth="1"/>
    <col min="14366" max="14368" width="2.7109375" style="132" customWidth="1"/>
    <col min="14369" max="14592" width="0.85546875" style="132"/>
    <col min="14593" max="14593" width="14.7109375" style="132" customWidth="1"/>
    <col min="14594" max="14594" width="6.42578125" style="132" customWidth="1"/>
    <col min="14595" max="14595" width="7.85546875" style="132" customWidth="1"/>
    <col min="14596" max="14597" width="8.140625" style="132" bestFit="1" customWidth="1"/>
    <col min="14598" max="14598" width="8" style="132" bestFit="1" customWidth="1"/>
    <col min="14599" max="14600" width="8.140625" style="132" bestFit="1" customWidth="1"/>
    <col min="14601" max="14601" width="9.5703125" style="132" customWidth="1"/>
    <col min="14602" max="14602" width="8.140625" style="132" customWidth="1"/>
    <col min="14603" max="14603" width="10.28515625" style="132" bestFit="1" customWidth="1"/>
    <col min="14604" max="14604" width="9.85546875" style="132" customWidth="1"/>
    <col min="14605" max="14606" width="10" style="132" customWidth="1"/>
    <col min="14607" max="14619" width="2.7109375" style="132" customWidth="1"/>
    <col min="14620" max="14621" width="3.140625" style="132" customWidth="1"/>
    <col min="14622" max="14624" width="2.7109375" style="132" customWidth="1"/>
    <col min="14625" max="14848" width="0.85546875" style="132"/>
    <col min="14849" max="14849" width="14.7109375" style="132" customWidth="1"/>
    <col min="14850" max="14850" width="6.42578125" style="132" customWidth="1"/>
    <col min="14851" max="14851" width="7.85546875" style="132" customWidth="1"/>
    <col min="14852" max="14853" width="8.140625" style="132" bestFit="1" customWidth="1"/>
    <col min="14854" max="14854" width="8" style="132" bestFit="1" customWidth="1"/>
    <col min="14855" max="14856" width="8.140625" style="132" bestFit="1" customWidth="1"/>
    <col min="14857" max="14857" width="9.5703125" style="132" customWidth="1"/>
    <col min="14858" max="14858" width="8.140625" style="132" customWidth="1"/>
    <col min="14859" max="14859" width="10.28515625" style="132" bestFit="1" customWidth="1"/>
    <col min="14860" max="14860" width="9.85546875" style="132" customWidth="1"/>
    <col min="14861" max="14862" width="10" style="132" customWidth="1"/>
    <col min="14863" max="14875" width="2.7109375" style="132" customWidth="1"/>
    <col min="14876" max="14877" width="3.140625" style="132" customWidth="1"/>
    <col min="14878" max="14880" width="2.7109375" style="132" customWidth="1"/>
    <col min="14881" max="15104" width="0.85546875" style="132"/>
    <col min="15105" max="15105" width="14.7109375" style="132" customWidth="1"/>
    <col min="15106" max="15106" width="6.42578125" style="132" customWidth="1"/>
    <col min="15107" max="15107" width="7.85546875" style="132" customWidth="1"/>
    <col min="15108" max="15109" width="8.140625" style="132" bestFit="1" customWidth="1"/>
    <col min="15110" max="15110" width="8" style="132" bestFit="1" customWidth="1"/>
    <col min="15111" max="15112" width="8.140625" style="132" bestFit="1" customWidth="1"/>
    <col min="15113" max="15113" width="9.5703125" style="132" customWidth="1"/>
    <col min="15114" max="15114" width="8.140625" style="132" customWidth="1"/>
    <col min="15115" max="15115" width="10.28515625" style="132" bestFit="1" customWidth="1"/>
    <col min="15116" max="15116" width="9.85546875" style="132" customWidth="1"/>
    <col min="15117" max="15118" width="10" style="132" customWidth="1"/>
    <col min="15119" max="15131" width="2.7109375" style="132" customWidth="1"/>
    <col min="15132" max="15133" width="3.140625" style="132" customWidth="1"/>
    <col min="15134" max="15136" width="2.7109375" style="132" customWidth="1"/>
    <col min="15137" max="15360" width="0.85546875" style="132"/>
    <col min="15361" max="15361" width="14.7109375" style="132" customWidth="1"/>
    <col min="15362" max="15362" width="6.42578125" style="132" customWidth="1"/>
    <col min="15363" max="15363" width="7.85546875" style="132" customWidth="1"/>
    <col min="15364" max="15365" width="8.140625" style="132" bestFit="1" customWidth="1"/>
    <col min="15366" max="15366" width="8" style="132" bestFit="1" customWidth="1"/>
    <col min="15367" max="15368" width="8.140625" style="132" bestFit="1" customWidth="1"/>
    <col min="15369" max="15369" width="9.5703125" style="132" customWidth="1"/>
    <col min="15370" max="15370" width="8.140625" style="132" customWidth="1"/>
    <col min="15371" max="15371" width="10.28515625" style="132" bestFit="1" customWidth="1"/>
    <col min="15372" max="15372" width="9.85546875" style="132" customWidth="1"/>
    <col min="15373" max="15374" width="10" style="132" customWidth="1"/>
    <col min="15375" max="15387" width="2.7109375" style="132" customWidth="1"/>
    <col min="15388" max="15389" width="3.140625" style="132" customWidth="1"/>
    <col min="15390" max="15392" width="2.7109375" style="132" customWidth="1"/>
    <col min="15393" max="15616" width="0.85546875" style="132"/>
    <col min="15617" max="15617" width="14.7109375" style="132" customWidth="1"/>
    <col min="15618" max="15618" width="6.42578125" style="132" customWidth="1"/>
    <col min="15619" max="15619" width="7.85546875" style="132" customWidth="1"/>
    <col min="15620" max="15621" width="8.140625" style="132" bestFit="1" customWidth="1"/>
    <col min="15622" max="15622" width="8" style="132" bestFit="1" customWidth="1"/>
    <col min="15623" max="15624" width="8.140625" style="132" bestFit="1" customWidth="1"/>
    <col min="15625" max="15625" width="9.5703125" style="132" customWidth="1"/>
    <col min="15626" max="15626" width="8.140625" style="132" customWidth="1"/>
    <col min="15627" max="15627" width="10.28515625" style="132" bestFit="1" customWidth="1"/>
    <col min="15628" max="15628" width="9.85546875" style="132" customWidth="1"/>
    <col min="15629" max="15630" width="10" style="132" customWidth="1"/>
    <col min="15631" max="15643" width="2.7109375" style="132" customWidth="1"/>
    <col min="15644" max="15645" width="3.140625" style="132" customWidth="1"/>
    <col min="15646" max="15648" width="2.7109375" style="132" customWidth="1"/>
    <col min="15649" max="15872" width="0.85546875" style="132"/>
    <col min="15873" max="15873" width="14.7109375" style="132" customWidth="1"/>
    <col min="15874" max="15874" width="6.42578125" style="132" customWidth="1"/>
    <col min="15875" max="15875" width="7.85546875" style="132" customWidth="1"/>
    <col min="15876" max="15877" width="8.140625" style="132" bestFit="1" customWidth="1"/>
    <col min="15878" max="15878" width="8" style="132" bestFit="1" customWidth="1"/>
    <col min="15879" max="15880" width="8.140625" style="132" bestFit="1" customWidth="1"/>
    <col min="15881" max="15881" width="9.5703125" style="132" customWidth="1"/>
    <col min="15882" max="15882" width="8.140625" style="132" customWidth="1"/>
    <col min="15883" max="15883" width="10.28515625" style="132" bestFit="1" customWidth="1"/>
    <col min="15884" max="15884" width="9.85546875" style="132" customWidth="1"/>
    <col min="15885" max="15886" width="10" style="132" customWidth="1"/>
    <col min="15887" max="15899" width="2.7109375" style="132" customWidth="1"/>
    <col min="15900" max="15901" width="3.140625" style="132" customWidth="1"/>
    <col min="15902" max="15904" width="2.7109375" style="132" customWidth="1"/>
    <col min="15905" max="16128" width="0.85546875" style="132"/>
    <col min="16129" max="16129" width="14.7109375" style="132" customWidth="1"/>
    <col min="16130" max="16130" width="6.42578125" style="132" customWidth="1"/>
    <col min="16131" max="16131" width="7.85546875" style="132" customWidth="1"/>
    <col min="16132" max="16133" width="8.140625" style="132" bestFit="1" customWidth="1"/>
    <col min="16134" max="16134" width="8" style="132" bestFit="1" customWidth="1"/>
    <col min="16135" max="16136" width="8.140625" style="132" bestFit="1" customWidth="1"/>
    <col min="16137" max="16137" width="9.5703125" style="132" customWidth="1"/>
    <col min="16138" max="16138" width="8.140625" style="132" customWidth="1"/>
    <col min="16139" max="16139" width="10.28515625" style="132" bestFit="1" customWidth="1"/>
    <col min="16140" max="16140" width="9.85546875" style="132" customWidth="1"/>
    <col min="16141" max="16142" width="10" style="132" customWidth="1"/>
    <col min="16143" max="16155" width="2.7109375" style="132" customWidth="1"/>
    <col min="16156" max="16157" width="3.140625" style="132" customWidth="1"/>
    <col min="16158" max="16160" width="2.7109375" style="132" customWidth="1"/>
    <col min="16161" max="16384" width="0.85546875" style="132"/>
  </cols>
  <sheetData>
    <row r="1" spans="1:47" ht="15.75">
      <c r="A1" s="451" t="s">
        <v>550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</row>
    <row r="2" spans="1:47" ht="13.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</row>
    <row r="3" spans="1:47" ht="12.75" customHeight="1">
      <c r="A3" s="412" t="s">
        <v>503</v>
      </c>
      <c r="B3" s="412" t="s">
        <v>19</v>
      </c>
      <c r="C3" s="412" t="s">
        <v>551</v>
      </c>
      <c r="D3" s="412"/>
      <c r="E3" s="412"/>
      <c r="F3" s="412" t="s">
        <v>552</v>
      </c>
      <c r="G3" s="412"/>
      <c r="H3" s="412"/>
      <c r="I3" s="412" t="s">
        <v>553</v>
      </c>
      <c r="J3" s="412"/>
      <c r="K3" s="412"/>
      <c r="L3" s="412" t="s">
        <v>353</v>
      </c>
      <c r="M3" s="412"/>
      <c r="N3" s="412"/>
    </row>
    <row r="4" spans="1:47">
      <c r="A4" s="412"/>
      <c r="B4" s="412"/>
      <c r="C4" s="70" t="s">
        <v>648</v>
      </c>
      <c r="D4" s="70" t="s">
        <v>681</v>
      </c>
      <c r="E4" s="70" t="s">
        <v>694</v>
      </c>
      <c r="F4" s="70" t="s">
        <v>648</v>
      </c>
      <c r="G4" s="70" t="s">
        <v>681</v>
      </c>
      <c r="H4" s="70" t="s">
        <v>694</v>
      </c>
      <c r="I4" s="70" t="s">
        <v>648</v>
      </c>
      <c r="J4" s="70" t="s">
        <v>681</v>
      </c>
      <c r="K4" s="70" t="s">
        <v>694</v>
      </c>
      <c r="L4" s="70" t="s">
        <v>648</v>
      </c>
      <c r="M4" s="70" t="s">
        <v>681</v>
      </c>
      <c r="N4" s="70" t="s">
        <v>694</v>
      </c>
    </row>
    <row r="5" spans="1:47" ht="55.9" customHeight="1">
      <c r="A5" s="412"/>
      <c r="B5" s="412"/>
      <c r="C5" s="77" t="s">
        <v>209</v>
      </c>
      <c r="D5" s="77" t="s">
        <v>507</v>
      </c>
      <c r="E5" s="77" t="s">
        <v>508</v>
      </c>
      <c r="F5" s="77" t="s">
        <v>209</v>
      </c>
      <c r="G5" s="77" t="s">
        <v>507</v>
      </c>
      <c r="H5" s="77" t="s">
        <v>508</v>
      </c>
      <c r="I5" s="77" t="s">
        <v>209</v>
      </c>
      <c r="J5" s="77" t="s">
        <v>507</v>
      </c>
      <c r="K5" s="77" t="s">
        <v>508</v>
      </c>
      <c r="L5" s="77" t="s">
        <v>209</v>
      </c>
      <c r="M5" s="77" t="s">
        <v>507</v>
      </c>
      <c r="N5" s="77" t="s">
        <v>508</v>
      </c>
    </row>
    <row r="6" spans="1:47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1">
        <v>6</v>
      </c>
      <c r="G6" s="101">
        <v>7</v>
      </c>
      <c r="H6" s="101">
        <v>8</v>
      </c>
      <c r="I6" s="101">
        <v>9</v>
      </c>
      <c r="J6" s="101">
        <v>10</v>
      </c>
      <c r="K6" s="101">
        <v>11</v>
      </c>
      <c r="L6" s="101">
        <v>12</v>
      </c>
      <c r="M6" s="101">
        <v>13</v>
      </c>
      <c r="N6" s="101">
        <v>14</v>
      </c>
    </row>
    <row r="7" spans="1:47" ht="34.5" customHeight="1">
      <c r="A7" s="147" t="s">
        <v>554</v>
      </c>
      <c r="B7" s="102" t="s">
        <v>30</v>
      </c>
      <c r="C7" s="101">
        <v>2</v>
      </c>
      <c r="D7" s="101">
        <v>2</v>
      </c>
      <c r="E7" s="101">
        <v>2</v>
      </c>
      <c r="F7" s="101">
        <v>12</v>
      </c>
      <c r="G7" s="101">
        <v>12</v>
      </c>
      <c r="H7" s="101">
        <v>12</v>
      </c>
      <c r="I7" s="101">
        <f t="shared" ref="I7:K8" si="0">ROUND(L7/F7/C7,2)</f>
        <v>1500</v>
      </c>
      <c r="J7" s="101">
        <f t="shared" si="0"/>
        <v>1500</v>
      </c>
      <c r="K7" s="101">
        <f t="shared" si="0"/>
        <v>1500</v>
      </c>
      <c r="L7" s="219">
        <v>36000</v>
      </c>
      <c r="M7" s="219">
        <v>36000</v>
      </c>
      <c r="N7" s="219">
        <v>36000</v>
      </c>
    </row>
    <row r="8" spans="1:47" ht="67.5">
      <c r="A8" s="147" t="s">
        <v>555</v>
      </c>
      <c r="B8" s="102" t="s">
        <v>34</v>
      </c>
      <c r="C8" s="101">
        <v>1</v>
      </c>
      <c r="D8" s="101">
        <v>1</v>
      </c>
      <c r="E8" s="101">
        <v>1</v>
      </c>
      <c r="F8" s="101">
        <v>12</v>
      </c>
      <c r="G8" s="101">
        <v>12</v>
      </c>
      <c r="H8" s="101">
        <v>12</v>
      </c>
      <c r="I8" s="101">
        <f t="shared" si="0"/>
        <v>1815</v>
      </c>
      <c r="J8" s="101">
        <f t="shared" si="0"/>
        <v>1650</v>
      </c>
      <c r="K8" s="101">
        <f t="shared" si="0"/>
        <v>1650</v>
      </c>
      <c r="L8" s="219">
        <v>21780</v>
      </c>
      <c r="M8" s="219">
        <v>19800</v>
      </c>
      <c r="N8" s="219">
        <v>19800</v>
      </c>
    </row>
    <row r="9" spans="1:47" hidden="1">
      <c r="A9" s="101"/>
      <c r="B9" s="102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47">
      <c r="A10" s="143" t="s">
        <v>402</v>
      </c>
      <c r="B10" s="164" t="s">
        <v>31</v>
      </c>
      <c r="C10" s="164" t="s">
        <v>31</v>
      </c>
      <c r="D10" s="164" t="s">
        <v>31</v>
      </c>
      <c r="E10" s="164" t="s">
        <v>31</v>
      </c>
      <c r="F10" s="164" t="s">
        <v>31</v>
      </c>
      <c r="G10" s="164" t="s">
        <v>31</v>
      </c>
      <c r="H10" s="164" t="s">
        <v>31</v>
      </c>
      <c r="I10" s="164" t="s">
        <v>31</v>
      </c>
      <c r="J10" s="164" t="s">
        <v>31</v>
      </c>
      <c r="K10" s="164" t="s">
        <v>31</v>
      </c>
      <c r="L10" s="141">
        <f>SUM(L7:L9)</f>
        <v>57780</v>
      </c>
      <c r="M10" s="141">
        <f>SUM(M7:M9)</f>
        <v>55800</v>
      </c>
      <c r="N10" s="141">
        <f>SUM(N7:N9)</f>
        <v>55800</v>
      </c>
    </row>
    <row r="11" spans="1:47" ht="17.25" customHeight="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94">
        <v>57780</v>
      </c>
      <c r="M11" s="87"/>
      <c r="N11" s="87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</row>
    <row r="12" spans="1:47">
      <c r="L12" s="142">
        <f>L11-L10</f>
        <v>0</v>
      </c>
    </row>
    <row r="13" spans="1:47">
      <c r="L13" s="142">
        <f>'раздел 1 и 2'!G93</f>
        <v>57780</v>
      </c>
    </row>
  </sheetData>
  <customSheetViews>
    <customSheetView guid="{05E486C0-6DBD-49B1-AF6A-BC8DF6FA107F}" showPageBreaks="1" fitToPage="1" printArea="1" hiddenRows="1" view="pageBreakPreview">
      <selection activeCell="M7" sqref="M7"/>
      <pageMargins left="0.59055118110236227" right="0.51181102362204722" top="1.1811023622047245" bottom="0.39370078740157483" header="0.19685039370078741" footer="0.19685039370078741"/>
      <printOptions horizontalCentered="1"/>
      <pageSetup paperSize="9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1560E1D9-2BAE-4CE5-89DB-061432386600}" showPageBreaks="1" fitToPage="1" printArea="1" hiddenRows="1" view="pageBreakPreview">
      <selection activeCell="M7" sqref="M7"/>
      <pageMargins left="0.59055118110236227" right="0.51181102362204722" top="1.1811023622047245" bottom="0.39370078740157483" header="0.19685039370078741" footer="0.19685039370078741"/>
      <printOptions horizontalCentered="1"/>
      <pageSetup paperSize="9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7">
    <mergeCell ref="A1:AF1"/>
    <mergeCell ref="A3:A5"/>
    <mergeCell ref="B3:B5"/>
    <mergeCell ref="C3:E3"/>
    <mergeCell ref="F3:H3"/>
    <mergeCell ref="I3:K3"/>
    <mergeCell ref="L3:N3"/>
  </mergeCells>
  <printOptions horizontalCentered="1"/>
  <pageMargins left="0.59055118110236227" right="0.51181102362204722" top="1.1811023622047245" bottom="0.39370078740157483" header="0.19685039370078741" footer="0.19685039370078741"/>
  <pageSetup paperSize="9" firstPageNumber="25" orientation="landscape" useFirstPageNumber="1" r:id="rId3"/>
  <headerFooter alignWithMargins="0">
    <oddHeader>&amp;C&amp;"Times New Roman,обычный"&amp;12&amp;P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2"/>
  <sheetViews>
    <sheetView view="pageBreakPreview" zoomScale="110" zoomScaleNormal="120" zoomScaleSheetLayoutView="110" workbookViewId="0">
      <selection activeCell="A28" sqref="A28"/>
    </sheetView>
  </sheetViews>
  <sheetFormatPr defaultColWidth="0.85546875" defaultRowHeight="12.75"/>
  <cols>
    <col min="1" max="1" width="20.28515625" style="69" customWidth="1"/>
    <col min="2" max="2" width="10.85546875" style="69" bestFit="1" customWidth="1"/>
    <col min="3" max="3" width="10.5703125" style="69" bestFit="1" customWidth="1"/>
    <col min="4" max="4" width="10.7109375" style="69" bestFit="1" customWidth="1"/>
    <col min="5" max="6" width="10.5703125" style="69" bestFit="1" customWidth="1"/>
    <col min="7" max="7" width="10.7109375" style="69" bestFit="1" customWidth="1"/>
    <col min="8" max="9" width="10.5703125" style="69" bestFit="1" customWidth="1"/>
    <col min="10" max="10" width="10.7109375" style="69" bestFit="1" customWidth="1"/>
    <col min="11" max="11" width="10.5703125" style="69" bestFit="1" customWidth="1"/>
    <col min="12" max="256" width="0.85546875" style="69"/>
    <col min="257" max="257" width="20.28515625" style="69" customWidth="1"/>
    <col min="258" max="258" width="10.85546875" style="69" bestFit="1" customWidth="1"/>
    <col min="259" max="259" width="10.5703125" style="69" bestFit="1" customWidth="1"/>
    <col min="260" max="260" width="10.7109375" style="69" bestFit="1" customWidth="1"/>
    <col min="261" max="262" width="10.5703125" style="69" bestFit="1" customWidth="1"/>
    <col min="263" max="263" width="10.7109375" style="69" bestFit="1" customWidth="1"/>
    <col min="264" max="265" width="10.5703125" style="69" bestFit="1" customWidth="1"/>
    <col min="266" max="266" width="10.7109375" style="69" bestFit="1" customWidth="1"/>
    <col min="267" max="267" width="10.5703125" style="69" bestFit="1" customWidth="1"/>
    <col min="268" max="512" width="0.85546875" style="69"/>
    <col min="513" max="513" width="20.28515625" style="69" customWidth="1"/>
    <col min="514" max="514" width="10.85546875" style="69" bestFit="1" customWidth="1"/>
    <col min="515" max="515" width="10.5703125" style="69" bestFit="1" customWidth="1"/>
    <col min="516" max="516" width="10.7109375" style="69" bestFit="1" customWidth="1"/>
    <col min="517" max="518" width="10.5703125" style="69" bestFit="1" customWidth="1"/>
    <col min="519" max="519" width="10.7109375" style="69" bestFit="1" customWidth="1"/>
    <col min="520" max="521" width="10.5703125" style="69" bestFit="1" customWidth="1"/>
    <col min="522" max="522" width="10.7109375" style="69" bestFit="1" customWidth="1"/>
    <col min="523" max="523" width="10.5703125" style="69" bestFit="1" customWidth="1"/>
    <col min="524" max="768" width="0.85546875" style="69"/>
    <col min="769" max="769" width="20.28515625" style="69" customWidth="1"/>
    <col min="770" max="770" width="10.85546875" style="69" bestFit="1" customWidth="1"/>
    <col min="771" max="771" width="10.5703125" style="69" bestFit="1" customWidth="1"/>
    <col min="772" max="772" width="10.7109375" style="69" bestFit="1" customWidth="1"/>
    <col min="773" max="774" width="10.5703125" style="69" bestFit="1" customWidth="1"/>
    <col min="775" max="775" width="10.7109375" style="69" bestFit="1" customWidth="1"/>
    <col min="776" max="777" width="10.5703125" style="69" bestFit="1" customWidth="1"/>
    <col min="778" max="778" width="10.7109375" style="69" bestFit="1" customWidth="1"/>
    <col min="779" max="779" width="10.5703125" style="69" bestFit="1" customWidth="1"/>
    <col min="780" max="1024" width="0.85546875" style="69"/>
    <col min="1025" max="1025" width="20.28515625" style="69" customWidth="1"/>
    <col min="1026" max="1026" width="10.85546875" style="69" bestFit="1" customWidth="1"/>
    <col min="1027" max="1027" width="10.5703125" style="69" bestFit="1" customWidth="1"/>
    <col min="1028" max="1028" width="10.7109375" style="69" bestFit="1" customWidth="1"/>
    <col min="1029" max="1030" width="10.5703125" style="69" bestFit="1" customWidth="1"/>
    <col min="1031" max="1031" width="10.7109375" style="69" bestFit="1" customWidth="1"/>
    <col min="1032" max="1033" width="10.5703125" style="69" bestFit="1" customWidth="1"/>
    <col min="1034" max="1034" width="10.7109375" style="69" bestFit="1" customWidth="1"/>
    <col min="1035" max="1035" width="10.5703125" style="69" bestFit="1" customWidth="1"/>
    <col min="1036" max="1280" width="0.85546875" style="69"/>
    <col min="1281" max="1281" width="20.28515625" style="69" customWidth="1"/>
    <col min="1282" max="1282" width="10.85546875" style="69" bestFit="1" customWidth="1"/>
    <col min="1283" max="1283" width="10.5703125" style="69" bestFit="1" customWidth="1"/>
    <col min="1284" max="1284" width="10.7109375" style="69" bestFit="1" customWidth="1"/>
    <col min="1285" max="1286" width="10.5703125" style="69" bestFit="1" customWidth="1"/>
    <col min="1287" max="1287" width="10.7109375" style="69" bestFit="1" customWidth="1"/>
    <col min="1288" max="1289" width="10.5703125" style="69" bestFit="1" customWidth="1"/>
    <col min="1290" max="1290" width="10.7109375" style="69" bestFit="1" customWidth="1"/>
    <col min="1291" max="1291" width="10.5703125" style="69" bestFit="1" customWidth="1"/>
    <col min="1292" max="1536" width="0.85546875" style="69"/>
    <col min="1537" max="1537" width="20.28515625" style="69" customWidth="1"/>
    <col min="1538" max="1538" width="10.85546875" style="69" bestFit="1" customWidth="1"/>
    <col min="1539" max="1539" width="10.5703125" style="69" bestFit="1" customWidth="1"/>
    <col min="1540" max="1540" width="10.7109375" style="69" bestFit="1" customWidth="1"/>
    <col min="1541" max="1542" width="10.5703125" style="69" bestFit="1" customWidth="1"/>
    <col min="1543" max="1543" width="10.7109375" style="69" bestFit="1" customWidth="1"/>
    <col min="1544" max="1545" width="10.5703125" style="69" bestFit="1" customWidth="1"/>
    <col min="1546" max="1546" width="10.7109375" style="69" bestFit="1" customWidth="1"/>
    <col min="1547" max="1547" width="10.5703125" style="69" bestFit="1" customWidth="1"/>
    <col min="1548" max="1792" width="0.85546875" style="69"/>
    <col min="1793" max="1793" width="20.28515625" style="69" customWidth="1"/>
    <col min="1794" max="1794" width="10.85546875" style="69" bestFit="1" customWidth="1"/>
    <col min="1795" max="1795" width="10.5703125" style="69" bestFit="1" customWidth="1"/>
    <col min="1796" max="1796" width="10.7109375" style="69" bestFit="1" customWidth="1"/>
    <col min="1797" max="1798" width="10.5703125" style="69" bestFit="1" customWidth="1"/>
    <col min="1799" max="1799" width="10.7109375" style="69" bestFit="1" customWidth="1"/>
    <col min="1800" max="1801" width="10.5703125" style="69" bestFit="1" customWidth="1"/>
    <col min="1802" max="1802" width="10.7109375" style="69" bestFit="1" customWidth="1"/>
    <col min="1803" max="1803" width="10.5703125" style="69" bestFit="1" customWidth="1"/>
    <col min="1804" max="2048" width="0.85546875" style="69"/>
    <col min="2049" max="2049" width="20.28515625" style="69" customWidth="1"/>
    <col min="2050" max="2050" width="10.85546875" style="69" bestFit="1" customWidth="1"/>
    <col min="2051" max="2051" width="10.5703125" style="69" bestFit="1" customWidth="1"/>
    <col min="2052" max="2052" width="10.7109375" style="69" bestFit="1" customWidth="1"/>
    <col min="2053" max="2054" width="10.5703125" style="69" bestFit="1" customWidth="1"/>
    <col min="2055" max="2055" width="10.7109375" style="69" bestFit="1" customWidth="1"/>
    <col min="2056" max="2057" width="10.5703125" style="69" bestFit="1" customWidth="1"/>
    <col min="2058" max="2058" width="10.7109375" style="69" bestFit="1" customWidth="1"/>
    <col min="2059" max="2059" width="10.5703125" style="69" bestFit="1" customWidth="1"/>
    <col min="2060" max="2304" width="0.85546875" style="69"/>
    <col min="2305" max="2305" width="20.28515625" style="69" customWidth="1"/>
    <col min="2306" max="2306" width="10.85546875" style="69" bestFit="1" customWidth="1"/>
    <col min="2307" max="2307" width="10.5703125" style="69" bestFit="1" customWidth="1"/>
    <col min="2308" max="2308" width="10.7109375" style="69" bestFit="1" customWidth="1"/>
    <col min="2309" max="2310" width="10.5703125" style="69" bestFit="1" customWidth="1"/>
    <col min="2311" max="2311" width="10.7109375" style="69" bestFit="1" customWidth="1"/>
    <col min="2312" max="2313" width="10.5703125" style="69" bestFit="1" customWidth="1"/>
    <col min="2314" max="2314" width="10.7109375" style="69" bestFit="1" customWidth="1"/>
    <col min="2315" max="2315" width="10.5703125" style="69" bestFit="1" customWidth="1"/>
    <col min="2316" max="2560" width="0.85546875" style="69"/>
    <col min="2561" max="2561" width="20.28515625" style="69" customWidth="1"/>
    <col min="2562" max="2562" width="10.85546875" style="69" bestFit="1" customWidth="1"/>
    <col min="2563" max="2563" width="10.5703125" style="69" bestFit="1" customWidth="1"/>
    <col min="2564" max="2564" width="10.7109375" style="69" bestFit="1" customWidth="1"/>
    <col min="2565" max="2566" width="10.5703125" style="69" bestFit="1" customWidth="1"/>
    <col min="2567" max="2567" width="10.7109375" style="69" bestFit="1" customWidth="1"/>
    <col min="2568" max="2569" width="10.5703125" style="69" bestFit="1" customWidth="1"/>
    <col min="2570" max="2570" width="10.7109375" style="69" bestFit="1" customWidth="1"/>
    <col min="2571" max="2571" width="10.5703125" style="69" bestFit="1" customWidth="1"/>
    <col min="2572" max="2816" width="0.85546875" style="69"/>
    <col min="2817" max="2817" width="20.28515625" style="69" customWidth="1"/>
    <col min="2818" max="2818" width="10.85546875" style="69" bestFit="1" customWidth="1"/>
    <col min="2819" max="2819" width="10.5703125" style="69" bestFit="1" customWidth="1"/>
    <col min="2820" max="2820" width="10.7109375" style="69" bestFit="1" customWidth="1"/>
    <col min="2821" max="2822" width="10.5703125" style="69" bestFit="1" customWidth="1"/>
    <col min="2823" max="2823" width="10.7109375" style="69" bestFit="1" customWidth="1"/>
    <col min="2824" max="2825" width="10.5703125" style="69" bestFit="1" customWidth="1"/>
    <col min="2826" max="2826" width="10.7109375" style="69" bestFit="1" customWidth="1"/>
    <col min="2827" max="2827" width="10.5703125" style="69" bestFit="1" customWidth="1"/>
    <col min="2828" max="3072" width="0.85546875" style="69"/>
    <col min="3073" max="3073" width="20.28515625" style="69" customWidth="1"/>
    <col min="3074" max="3074" width="10.85546875" style="69" bestFit="1" customWidth="1"/>
    <col min="3075" max="3075" width="10.5703125" style="69" bestFit="1" customWidth="1"/>
    <col min="3076" max="3076" width="10.7109375" style="69" bestFit="1" customWidth="1"/>
    <col min="3077" max="3078" width="10.5703125" style="69" bestFit="1" customWidth="1"/>
    <col min="3079" max="3079" width="10.7109375" style="69" bestFit="1" customWidth="1"/>
    <col min="3080" max="3081" width="10.5703125" style="69" bestFit="1" customWidth="1"/>
    <col min="3082" max="3082" width="10.7109375" style="69" bestFit="1" customWidth="1"/>
    <col min="3083" max="3083" width="10.5703125" style="69" bestFit="1" customWidth="1"/>
    <col min="3084" max="3328" width="0.85546875" style="69"/>
    <col min="3329" max="3329" width="20.28515625" style="69" customWidth="1"/>
    <col min="3330" max="3330" width="10.85546875" style="69" bestFit="1" customWidth="1"/>
    <col min="3331" max="3331" width="10.5703125" style="69" bestFit="1" customWidth="1"/>
    <col min="3332" max="3332" width="10.7109375" style="69" bestFit="1" customWidth="1"/>
    <col min="3333" max="3334" width="10.5703125" style="69" bestFit="1" customWidth="1"/>
    <col min="3335" max="3335" width="10.7109375" style="69" bestFit="1" customWidth="1"/>
    <col min="3336" max="3337" width="10.5703125" style="69" bestFit="1" customWidth="1"/>
    <col min="3338" max="3338" width="10.7109375" style="69" bestFit="1" customWidth="1"/>
    <col min="3339" max="3339" width="10.5703125" style="69" bestFit="1" customWidth="1"/>
    <col min="3340" max="3584" width="0.85546875" style="69"/>
    <col min="3585" max="3585" width="20.28515625" style="69" customWidth="1"/>
    <col min="3586" max="3586" width="10.85546875" style="69" bestFit="1" customWidth="1"/>
    <col min="3587" max="3587" width="10.5703125" style="69" bestFit="1" customWidth="1"/>
    <col min="3588" max="3588" width="10.7109375" style="69" bestFit="1" customWidth="1"/>
    <col min="3589" max="3590" width="10.5703125" style="69" bestFit="1" customWidth="1"/>
    <col min="3591" max="3591" width="10.7109375" style="69" bestFit="1" customWidth="1"/>
    <col min="3592" max="3593" width="10.5703125" style="69" bestFit="1" customWidth="1"/>
    <col min="3594" max="3594" width="10.7109375" style="69" bestFit="1" customWidth="1"/>
    <col min="3595" max="3595" width="10.5703125" style="69" bestFit="1" customWidth="1"/>
    <col min="3596" max="3840" width="0.85546875" style="69"/>
    <col min="3841" max="3841" width="20.28515625" style="69" customWidth="1"/>
    <col min="3842" max="3842" width="10.85546875" style="69" bestFit="1" customWidth="1"/>
    <col min="3843" max="3843" width="10.5703125" style="69" bestFit="1" customWidth="1"/>
    <col min="3844" max="3844" width="10.7109375" style="69" bestFit="1" customWidth="1"/>
    <col min="3845" max="3846" width="10.5703125" style="69" bestFit="1" customWidth="1"/>
    <col min="3847" max="3847" width="10.7109375" style="69" bestFit="1" customWidth="1"/>
    <col min="3848" max="3849" width="10.5703125" style="69" bestFit="1" customWidth="1"/>
    <col min="3850" max="3850" width="10.7109375" style="69" bestFit="1" customWidth="1"/>
    <col min="3851" max="3851" width="10.5703125" style="69" bestFit="1" customWidth="1"/>
    <col min="3852" max="4096" width="0.85546875" style="69"/>
    <col min="4097" max="4097" width="20.28515625" style="69" customWidth="1"/>
    <col min="4098" max="4098" width="10.85546875" style="69" bestFit="1" customWidth="1"/>
    <col min="4099" max="4099" width="10.5703125" style="69" bestFit="1" customWidth="1"/>
    <col min="4100" max="4100" width="10.7109375" style="69" bestFit="1" customWidth="1"/>
    <col min="4101" max="4102" width="10.5703125" style="69" bestFit="1" customWidth="1"/>
    <col min="4103" max="4103" width="10.7109375" style="69" bestFit="1" customWidth="1"/>
    <col min="4104" max="4105" width="10.5703125" style="69" bestFit="1" customWidth="1"/>
    <col min="4106" max="4106" width="10.7109375" style="69" bestFit="1" customWidth="1"/>
    <col min="4107" max="4107" width="10.5703125" style="69" bestFit="1" customWidth="1"/>
    <col min="4108" max="4352" width="0.85546875" style="69"/>
    <col min="4353" max="4353" width="20.28515625" style="69" customWidth="1"/>
    <col min="4354" max="4354" width="10.85546875" style="69" bestFit="1" customWidth="1"/>
    <col min="4355" max="4355" width="10.5703125" style="69" bestFit="1" customWidth="1"/>
    <col min="4356" max="4356" width="10.7109375" style="69" bestFit="1" customWidth="1"/>
    <col min="4357" max="4358" width="10.5703125" style="69" bestFit="1" customWidth="1"/>
    <col min="4359" max="4359" width="10.7109375" style="69" bestFit="1" customWidth="1"/>
    <col min="4360" max="4361" width="10.5703125" style="69" bestFit="1" customWidth="1"/>
    <col min="4362" max="4362" width="10.7109375" style="69" bestFit="1" customWidth="1"/>
    <col min="4363" max="4363" width="10.5703125" style="69" bestFit="1" customWidth="1"/>
    <col min="4364" max="4608" width="0.85546875" style="69"/>
    <col min="4609" max="4609" width="20.28515625" style="69" customWidth="1"/>
    <col min="4610" max="4610" width="10.85546875" style="69" bestFit="1" customWidth="1"/>
    <col min="4611" max="4611" width="10.5703125" style="69" bestFit="1" customWidth="1"/>
    <col min="4612" max="4612" width="10.7109375" style="69" bestFit="1" customWidth="1"/>
    <col min="4613" max="4614" width="10.5703125" style="69" bestFit="1" customWidth="1"/>
    <col min="4615" max="4615" width="10.7109375" style="69" bestFit="1" customWidth="1"/>
    <col min="4616" max="4617" width="10.5703125" style="69" bestFit="1" customWidth="1"/>
    <col min="4618" max="4618" width="10.7109375" style="69" bestFit="1" customWidth="1"/>
    <col min="4619" max="4619" width="10.5703125" style="69" bestFit="1" customWidth="1"/>
    <col min="4620" max="4864" width="0.85546875" style="69"/>
    <col min="4865" max="4865" width="20.28515625" style="69" customWidth="1"/>
    <col min="4866" max="4866" width="10.85546875" style="69" bestFit="1" customWidth="1"/>
    <col min="4867" max="4867" width="10.5703125" style="69" bestFit="1" customWidth="1"/>
    <col min="4868" max="4868" width="10.7109375" style="69" bestFit="1" customWidth="1"/>
    <col min="4869" max="4870" width="10.5703125" style="69" bestFit="1" customWidth="1"/>
    <col min="4871" max="4871" width="10.7109375" style="69" bestFit="1" customWidth="1"/>
    <col min="4872" max="4873" width="10.5703125" style="69" bestFit="1" customWidth="1"/>
    <col min="4874" max="4874" width="10.7109375" style="69" bestFit="1" customWidth="1"/>
    <col min="4875" max="4875" width="10.5703125" style="69" bestFit="1" customWidth="1"/>
    <col min="4876" max="5120" width="0.85546875" style="69"/>
    <col min="5121" max="5121" width="20.28515625" style="69" customWidth="1"/>
    <col min="5122" max="5122" width="10.85546875" style="69" bestFit="1" customWidth="1"/>
    <col min="5123" max="5123" width="10.5703125" style="69" bestFit="1" customWidth="1"/>
    <col min="5124" max="5124" width="10.7109375" style="69" bestFit="1" customWidth="1"/>
    <col min="5125" max="5126" width="10.5703125" style="69" bestFit="1" customWidth="1"/>
    <col min="5127" max="5127" width="10.7109375" style="69" bestFit="1" customWidth="1"/>
    <col min="5128" max="5129" width="10.5703125" style="69" bestFit="1" customWidth="1"/>
    <col min="5130" max="5130" width="10.7109375" style="69" bestFit="1" customWidth="1"/>
    <col min="5131" max="5131" width="10.5703125" style="69" bestFit="1" customWidth="1"/>
    <col min="5132" max="5376" width="0.85546875" style="69"/>
    <col min="5377" max="5377" width="20.28515625" style="69" customWidth="1"/>
    <col min="5378" max="5378" width="10.85546875" style="69" bestFit="1" customWidth="1"/>
    <col min="5379" max="5379" width="10.5703125" style="69" bestFit="1" customWidth="1"/>
    <col min="5380" max="5380" width="10.7109375" style="69" bestFit="1" customWidth="1"/>
    <col min="5381" max="5382" width="10.5703125" style="69" bestFit="1" customWidth="1"/>
    <col min="5383" max="5383" width="10.7109375" style="69" bestFit="1" customWidth="1"/>
    <col min="5384" max="5385" width="10.5703125" style="69" bestFit="1" customWidth="1"/>
    <col min="5386" max="5386" width="10.7109375" style="69" bestFit="1" customWidth="1"/>
    <col min="5387" max="5387" width="10.5703125" style="69" bestFit="1" customWidth="1"/>
    <col min="5388" max="5632" width="0.85546875" style="69"/>
    <col min="5633" max="5633" width="20.28515625" style="69" customWidth="1"/>
    <col min="5634" max="5634" width="10.85546875" style="69" bestFit="1" customWidth="1"/>
    <col min="5635" max="5635" width="10.5703125" style="69" bestFit="1" customWidth="1"/>
    <col min="5636" max="5636" width="10.7109375" style="69" bestFit="1" customWidth="1"/>
    <col min="5637" max="5638" width="10.5703125" style="69" bestFit="1" customWidth="1"/>
    <col min="5639" max="5639" width="10.7109375" style="69" bestFit="1" customWidth="1"/>
    <col min="5640" max="5641" width="10.5703125" style="69" bestFit="1" customWidth="1"/>
    <col min="5642" max="5642" width="10.7109375" style="69" bestFit="1" customWidth="1"/>
    <col min="5643" max="5643" width="10.5703125" style="69" bestFit="1" customWidth="1"/>
    <col min="5644" max="5888" width="0.85546875" style="69"/>
    <col min="5889" max="5889" width="20.28515625" style="69" customWidth="1"/>
    <col min="5890" max="5890" width="10.85546875" style="69" bestFit="1" customWidth="1"/>
    <col min="5891" max="5891" width="10.5703125" style="69" bestFit="1" customWidth="1"/>
    <col min="5892" max="5892" width="10.7109375" style="69" bestFit="1" customWidth="1"/>
    <col min="5893" max="5894" width="10.5703125" style="69" bestFit="1" customWidth="1"/>
    <col min="5895" max="5895" width="10.7109375" style="69" bestFit="1" customWidth="1"/>
    <col min="5896" max="5897" width="10.5703125" style="69" bestFit="1" customWidth="1"/>
    <col min="5898" max="5898" width="10.7109375" style="69" bestFit="1" customWidth="1"/>
    <col min="5899" max="5899" width="10.5703125" style="69" bestFit="1" customWidth="1"/>
    <col min="5900" max="6144" width="0.85546875" style="69"/>
    <col min="6145" max="6145" width="20.28515625" style="69" customWidth="1"/>
    <col min="6146" max="6146" width="10.85546875" style="69" bestFit="1" customWidth="1"/>
    <col min="6147" max="6147" width="10.5703125" style="69" bestFit="1" customWidth="1"/>
    <col min="6148" max="6148" width="10.7109375" style="69" bestFit="1" customWidth="1"/>
    <col min="6149" max="6150" width="10.5703125" style="69" bestFit="1" customWidth="1"/>
    <col min="6151" max="6151" width="10.7109375" style="69" bestFit="1" customWidth="1"/>
    <col min="6152" max="6153" width="10.5703125" style="69" bestFit="1" customWidth="1"/>
    <col min="6154" max="6154" width="10.7109375" style="69" bestFit="1" customWidth="1"/>
    <col min="6155" max="6155" width="10.5703125" style="69" bestFit="1" customWidth="1"/>
    <col min="6156" max="6400" width="0.85546875" style="69"/>
    <col min="6401" max="6401" width="20.28515625" style="69" customWidth="1"/>
    <col min="6402" max="6402" width="10.85546875" style="69" bestFit="1" customWidth="1"/>
    <col min="6403" max="6403" width="10.5703125" style="69" bestFit="1" customWidth="1"/>
    <col min="6404" max="6404" width="10.7109375" style="69" bestFit="1" customWidth="1"/>
    <col min="6405" max="6406" width="10.5703125" style="69" bestFit="1" customWidth="1"/>
    <col min="6407" max="6407" width="10.7109375" style="69" bestFit="1" customWidth="1"/>
    <col min="6408" max="6409" width="10.5703125" style="69" bestFit="1" customWidth="1"/>
    <col min="6410" max="6410" width="10.7109375" style="69" bestFit="1" customWidth="1"/>
    <col min="6411" max="6411" width="10.5703125" style="69" bestFit="1" customWidth="1"/>
    <col min="6412" max="6656" width="0.85546875" style="69"/>
    <col min="6657" max="6657" width="20.28515625" style="69" customWidth="1"/>
    <col min="6658" max="6658" width="10.85546875" style="69" bestFit="1" customWidth="1"/>
    <col min="6659" max="6659" width="10.5703125" style="69" bestFit="1" customWidth="1"/>
    <col min="6660" max="6660" width="10.7109375" style="69" bestFit="1" customWidth="1"/>
    <col min="6661" max="6662" width="10.5703125" style="69" bestFit="1" customWidth="1"/>
    <col min="6663" max="6663" width="10.7109375" style="69" bestFit="1" customWidth="1"/>
    <col min="6664" max="6665" width="10.5703125" style="69" bestFit="1" customWidth="1"/>
    <col min="6666" max="6666" width="10.7109375" style="69" bestFit="1" customWidth="1"/>
    <col min="6667" max="6667" width="10.5703125" style="69" bestFit="1" customWidth="1"/>
    <col min="6668" max="6912" width="0.85546875" style="69"/>
    <col min="6913" max="6913" width="20.28515625" style="69" customWidth="1"/>
    <col min="6914" max="6914" width="10.85546875" style="69" bestFit="1" customWidth="1"/>
    <col min="6915" max="6915" width="10.5703125" style="69" bestFit="1" customWidth="1"/>
    <col min="6916" max="6916" width="10.7109375" style="69" bestFit="1" customWidth="1"/>
    <col min="6917" max="6918" width="10.5703125" style="69" bestFit="1" customWidth="1"/>
    <col min="6919" max="6919" width="10.7109375" style="69" bestFit="1" customWidth="1"/>
    <col min="6920" max="6921" width="10.5703125" style="69" bestFit="1" customWidth="1"/>
    <col min="6922" max="6922" width="10.7109375" style="69" bestFit="1" customWidth="1"/>
    <col min="6923" max="6923" width="10.5703125" style="69" bestFit="1" customWidth="1"/>
    <col min="6924" max="7168" width="0.85546875" style="69"/>
    <col min="7169" max="7169" width="20.28515625" style="69" customWidth="1"/>
    <col min="7170" max="7170" width="10.85546875" style="69" bestFit="1" customWidth="1"/>
    <col min="7171" max="7171" width="10.5703125" style="69" bestFit="1" customWidth="1"/>
    <col min="7172" max="7172" width="10.7109375" style="69" bestFit="1" customWidth="1"/>
    <col min="7173" max="7174" width="10.5703125" style="69" bestFit="1" customWidth="1"/>
    <col min="7175" max="7175" width="10.7109375" style="69" bestFit="1" customWidth="1"/>
    <col min="7176" max="7177" width="10.5703125" style="69" bestFit="1" customWidth="1"/>
    <col min="7178" max="7178" width="10.7109375" style="69" bestFit="1" customWidth="1"/>
    <col min="7179" max="7179" width="10.5703125" style="69" bestFit="1" customWidth="1"/>
    <col min="7180" max="7424" width="0.85546875" style="69"/>
    <col min="7425" max="7425" width="20.28515625" style="69" customWidth="1"/>
    <col min="7426" max="7426" width="10.85546875" style="69" bestFit="1" customWidth="1"/>
    <col min="7427" max="7427" width="10.5703125" style="69" bestFit="1" customWidth="1"/>
    <col min="7428" max="7428" width="10.7109375" style="69" bestFit="1" customWidth="1"/>
    <col min="7429" max="7430" width="10.5703125" style="69" bestFit="1" customWidth="1"/>
    <col min="7431" max="7431" width="10.7109375" style="69" bestFit="1" customWidth="1"/>
    <col min="7432" max="7433" width="10.5703125" style="69" bestFit="1" customWidth="1"/>
    <col min="7434" max="7434" width="10.7109375" style="69" bestFit="1" customWidth="1"/>
    <col min="7435" max="7435" width="10.5703125" style="69" bestFit="1" customWidth="1"/>
    <col min="7436" max="7680" width="0.85546875" style="69"/>
    <col min="7681" max="7681" width="20.28515625" style="69" customWidth="1"/>
    <col min="7682" max="7682" width="10.85546875" style="69" bestFit="1" customWidth="1"/>
    <col min="7683" max="7683" width="10.5703125" style="69" bestFit="1" customWidth="1"/>
    <col min="7684" max="7684" width="10.7109375" style="69" bestFit="1" customWidth="1"/>
    <col min="7685" max="7686" width="10.5703125" style="69" bestFit="1" customWidth="1"/>
    <col min="7687" max="7687" width="10.7109375" style="69" bestFit="1" customWidth="1"/>
    <col min="7688" max="7689" width="10.5703125" style="69" bestFit="1" customWidth="1"/>
    <col min="7690" max="7690" width="10.7109375" style="69" bestFit="1" customWidth="1"/>
    <col min="7691" max="7691" width="10.5703125" style="69" bestFit="1" customWidth="1"/>
    <col min="7692" max="7936" width="0.85546875" style="69"/>
    <col min="7937" max="7937" width="20.28515625" style="69" customWidth="1"/>
    <col min="7938" max="7938" width="10.85546875" style="69" bestFit="1" customWidth="1"/>
    <col min="7939" max="7939" width="10.5703125" style="69" bestFit="1" customWidth="1"/>
    <col min="7940" max="7940" width="10.7109375" style="69" bestFit="1" customWidth="1"/>
    <col min="7941" max="7942" width="10.5703125" style="69" bestFit="1" customWidth="1"/>
    <col min="7943" max="7943" width="10.7109375" style="69" bestFit="1" customWidth="1"/>
    <col min="7944" max="7945" width="10.5703125" style="69" bestFit="1" customWidth="1"/>
    <col min="7946" max="7946" width="10.7109375" style="69" bestFit="1" customWidth="1"/>
    <col min="7947" max="7947" width="10.5703125" style="69" bestFit="1" customWidth="1"/>
    <col min="7948" max="8192" width="0.85546875" style="69"/>
    <col min="8193" max="8193" width="20.28515625" style="69" customWidth="1"/>
    <col min="8194" max="8194" width="10.85546875" style="69" bestFit="1" customWidth="1"/>
    <col min="8195" max="8195" width="10.5703125" style="69" bestFit="1" customWidth="1"/>
    <col min="8196" max="8196" width="10.7109375" style="69" bestFit="1" customWidth="1"/>
    <col min="8197" max="8198" width="10.5703125" style="69" bestFit="1" customWidth="1"/>
    <col min="8199" max="8199" width="10.7109375" style="69" bestFit="1" customWidth="1"/>
    <col min="8200" max="8201" width="10.5703125" style="69" bestFit="1" customWidth="1"/>
    <col min="8202" max="8202" width="10.7109375" style="69" bestFit="1" customWidth="1"/>
    <col min="8203" max="8203" width="10.5703125" style="69" bestFit="1" customWidth="1"/>
    <col min="8204" max="8448" width="0.85546875" style="69"/>
    <col min="8449" max="8449" width="20.28515625" style="69" customWidth="1"/>
    <col min="8450" max="8450" width="10.85546875" style="69" bestFit="1" customWidth="1"/>
    <col min="8451" max="8451" width="10.5703125" style="69" bestFit="1" customWidth="1"/>
    <col min="8452" max="8452" width="10.7109375" style="69" bestFit="1" customWidth="1"/>
    <col min="8453" max="8454" width="10.5703125" style="69" bestFit="1" customWidth="1"/>
    <col min="8455" max="8455" width="10.7109375" style="69" bestFit="1" customWidth="1"/>
    <col min="8456" max="8457" width="10.5703125" style="69" bestFit="1" customWidth="1"/>
    <col min="8458" max="8458" width="10.7109375" style="69" bestFit="1" customWidth="1"/>
    <col min="8459" max="8459" width="10.5703125" style="69" bestFit="1" customWidth="1"/>
    <col min="8460" max="8704" width="0.85546875" style="69"/>
    <col min="8705" max="8705" width="20.28515625" style="69" customWidth="1"/>
    <col min="8706" max="8706" width="10.85546875" style="69" bestFit="1" customWidth="1"/>
    <col min="8707" max="8707" width="10.5703125" style="69" bestFit="1" customWidth="1"/>
    <col min="8708" max="8708" width="10.7109375" style="69" bestFit="1" customWidth="1"/>
    <col min="8709" max="8710" width="10.5703125" style="69" bestFit="1" customWidth="1"/>
    <col min="8711" max="8711" width="10.7109375" style="69" bestFit="1" customWidth="1"/>
    <col min="8712" max="8713" width="10.5703125" style="69" bestFit="1" customWidth="1"/>
    <col min="8714" max="8714" width="10.7109375" style="69" bestFit="1" customWidth="1"/>
    <col min="8715" max="8715" width="10.5703125" style="69" bestFit="1" customWidth="1"/>
    <col min="8716" max="8960" width="0.85546875" style="69"/>
    <col min="8961" max="8961" width="20.28515625" style="69" customWidth="1"/>
    <col min="8962" max="8962" width="10.85546875" style="69" bestFit="1" customWidth="1"/>
    <col min="8963" max="8963" width="10.5703125" style="69" bestFit="1" customWidth="1"/>
    <col min="8964" max="8964" width="10.7109375" style="69" bestFit="1" customWidth="1"/>
    <col min="8965" max="8966" width="10.5703125" style="69" bestFit="1" customWidth="1"/>
    <col min="8967" max="8967" width="10.7109375" style="69" bestFit="1" customWidth="1"/>
    <col min="8968" max="8969" width="10.5703125" style="69" bestFit="1" customWidth="1"/>
    <col min="8970" max="8970" width="10.7109375" style="69" bestFit="1" customWidth="1"/>
    <col min="8971" max="8971" width="10.5703125" style="69" bestFit="1" customWidth="1"/>
    <col min="8972" max="9216" width="0.85546875" style="69"/>
    <col min="9217" max="9217" width="20.28515625" style="69" customWidth="1"/>
    <col min="9218" max="9218" width="10.85546875" style="69" bestFit="1" customWidth="1"/>
    <col min="9219" max="9219" width="10.5703125" style="69" bestFit="1" customWidth="1"/>
    <col min="9220" max="9220" width="10.7109375" style="69" bestFit="1" customWidth="1"/>
    <col min="9221" max="9222" width="10.5703125" style="69" bestFit="1" customWidth="1"/>
    <col min="9223" max="9223" width="10.7109375" style="69" bestFit="1" customWidth="1"/>
    <col min="9224" max="9225" width="10.5703125" style="69" bestFit="1" customWidth="1"/>
    <col min="9226" max="9226" width="10.7109375" style="69" bestFit="1" customWidth="1"/>
    <col min="9227" max="9227" width="10.5703125" style="69" bestFit="1" customWidth="1"/>
    <col min="9228" max="9472" width="0.85546875" style="69"/>
    <col min="9473" max="9473" width="20.28515625" style="69" customWidth="1"/>
    <col min="9474" max="9474" width="10.85546875" style="69" bestFit="1" customWidth="1"/>
    <col min="9475" max="9475" width="10.5703125" style="69" bestFit="1" customWidth="1"/>
    <col min="9476" max="9476" width="10.7109375" style="69" bestFit="1" customWidth="1"/>
    <col min="9477" max="9478" width="10.5703125" style="69" bestFit="1" customWidth="1"/>
    <col min="9479" max="9479" width="10.7109375" style="69" bestFit="1" customWidth="1"/>
    <col min="9480" max="9481" width="10.5703125" style="69" bestFit="1" customWidth="1"/>
    <col min="9482" max="9482" width="10.7109375" style="69" bestFit="1" customWidth="1"/>
    <col min="9483" max="9483" width="10.5703125" style="69" bestFit="1" customWidth="1"/>
    <col min="9484" max="9728" width="0.85546875" style="69"/>
    <col min="9729" max="9729" width="20.28515625" style="69" customWidth="1"/>
    <col min="9730" max="9730" width="10.85546875" style="69" bestFit="1" customWidth="1"/>
    <col min="9731" max="9731" width="10.5703125" style="69" bestFit="1" customWidth="1"/>
    <col min="9732" max="9732" width="10.7109375" style="69" bestFit="1" customWidth="1"/>
    <col min="9733" max="9734" width="10.5703125" style="69" bestFit="1" customWidth="1"/>
    <col min="9735" max="9735" width="10.7109375" style="69" bestFit="1" customWidth="1"/>
    <col min="9736" max="9737" width="10.5703125" style="69" bestFit="1" customWidth="1"/>
    <col min="9738" max="9738" width="10.7109375" style="69" bestFit="1" customWidth="1"/>
    <col min="9739" max="9739" width="10.5703125" style="69" bestFit="1" customWidth="1"/>
    <col min="9740" max="9984" width="0.85546875" style="69"/>
    <col min="9985" max="9985" width="20.28515625" style="69" customWidth="1"/>
    <col min="9986" max="9986" width="10.85546875" style="69" bestFit="1" customWidth="1"/>
    <col min="9987" max="9987" width="10.5703125" style="69" bestFit="1" customWidth="1"/>
    <col min="9988" max="9988" width="10.7109375" style="69" bestFit="1" customWidth="1"/>
    <col min="9989" max="9990" width="10.5703125" style="69" bestFit="1" customWidth="1"/>
    <col min="9991" max="9991" width="10.7109375" style="69" bestFit="1" customWidth="1"/>
    <col min="9992" max="9993" width="10.5703125" style="69" bestFit="1" customWidth="1"/>
    <col min="9994" max="9994" width="10.7109375" style="69" bestFit="1" customWidth="1"/>
    <col min="9995" max="9995" width="10.5703125" style="69" bestFit="1" customWidth="1"/>
    <col min="9996" max="10240" width="0.85546875" style="69"/>
    <col min="10241" max="10241" width="20.28515625" style="69" customWidth="1"/>
    <col min="10242" max="10242" width="10.85546875" style="69" bestFit="1" customWidth="1"/>
    <col min="10243" max="10243" width="10.5703125" style="69" bestFit="1" customWidth="1"/>
    <col min="10244" max="10244" width="10.7109375" style="69" bestFit="1" customWidth="1"/>
    <col min="10245" max="10246" width="10.5703125" style="69" bestFit="1" customWidth="1"/>
    <col min="10247" max="10247" width="10.7109375" style="69" bestFit="1" customWidth="1"/>
    <col min="10248" max="10249" width="10.5703125" style="69" bestFit="1" customWidth="1"/>
    <col min="10250" max="10250" width="10.7109375" style="69" bestFit="1" customWidth="1"/>
    <col min="10251" max="10251" width="10.5703125" style="69" bestFit="1" customWidth="1"/>
    <col min="10252" max="10496" width="0.85546875" style="69"/>
    <col min="10497" max="10497" width="20.28515625" style="69" customWidth="1"/>
    <col min="10498" max="10498" width="10.85546875" style="69" bestFit="1" customWidth="1"/>
    <col min="10499" max="10499" width="10.5703125" style="69" bestFit="1" customWidth="1"/>
    <col min="10500" max="10500" width="10.7109375" style="69" bestFit="1" customWidth="1"/>
    <col min="10501" max="10502" width="10.5703125" style="69" bestFit="1" customWidth="1"/>
    <col min="10503" max="10503" width="10.7109375" style="69" bestFit="1" customWidth="1"/>
    <col min="10504" max="10505" width="10.5703125" style="69" bestFit="1" customWidth="1"/>
    <col min="10506" max="10506" width="10.7109375" style="69" bestFit="1" customWidth="1"/>
    <col min="10507" max="10507" width="10.5703125" style="69" bestFit="1" customWidth="1"/>
    <col min="10508" max="10752" width="0.85546875" style="69"/>
    <col min="10753" max="10753" width="20.28515625" style="69" customWidth="1"/>
    <col min="10754" max="10754" width="10.85546875" style="69" bestFit="1" customWidth="1"/>
    <col min="10755" max="10755" width="10.5703125" style="69" bestFit="1" customWidth="1"/>
    <col min="10756" max="10756" width="10.7109375" style="69" bestFit="1" customWidth="1"/>
    <col min="10757" max="10758" width="10.5703125" style="69" bestFit="1" customWidth="1"/>
    <col min="10759" max="10759" width="10.7109375" style="69" bestFit="1" customWidth="1"/>
    <col min="10760" max="10761" width="10.5703125" style="69" bestFit="1" customWidth="1"/>
    <col min="10762" max="10762" width="10.7109375" style="69" bestFit="1" customWidth="1"/>
    <col min="10763" max="10763" width="10.5703125" style="69" bestFit="1" customWidth="1"/>
    <col min="10764" max="11008" width="0.85546875" style="69"/>
    <col min="11009" max="11009" width="20.28515625" style="69" customWidth="1"/>
    <col min="11010" max="11010" width="10.85546875" style="69" bestFit="1" customWidth="1"/>
    <col min="11011" max="11011" width="10.5703125" style="69" bestFit="1" customWidth="1"/>
    <col min="11012" max="11012" width="10.7109375" style="69" bestFit="1" customWidth="1"/>
    <col min="11013" max="11014" width="10.5703125" style="69" bestFit="1" customWidth="1"/>
    <col min="11015" max="11015" width="10.7109375" style="69" bestFit="1" customWidth="1"/>
    <col min="11016" max="11017" width="10.5703125" style="69" bestFit="1" customWidth="1"/>
    <col min="11018" max="11018" width="10.7109375" style="69" bestFit="1" customWidth="1"/>
    <col min="11019" max="11019" width="10.5703125" style="69" bestFit="1" customWidth="1"/>
    <col min="11020" max="11264" width="0.85546875" style="69"/>
    <col min="11265" max="11265" width="20.28515625" style="69" customWidth="1"/>
    <col min="11266" max="11266" width="10.85546875" style="69" bestFit="1" customWidth="1"/>
    <col min="11267" max="11267" width="10.5703125" style="69" bestFit="1" customWidth="1"/>
    <col min="11268" max="11268" width="10.7109375" style="69" bestFit="1" customWidth="1"/>
    <col min="11269" max="11270" width="10.5703125" style="69" bestFit="1" customWidth="1"/>
    <col min="11271" max="11271" width="10.7109375" style="69" bestFit="1" customWidth="1"/>
    <col min="11272" max="11273" width="10.5703125" style="69" bestFit="1" customWidth="1"/>
    <col min="11274" max="11274" width="10.7109375" style="69" bestFit="1" customWidth="1"/>
    <col min="11275" max="11275" width="10.5703125" style="69" bestFit="1" customWidth="1"/>
    <col min="11276" max="11520" width="0.85546875" style="69"/>
    <col min="11521" max="11521" width="20.28515625" style="69" customWidth="1"/>
    <col min="11522" max="11522" width="10.85546875" style="69" bestFit="1" customWidth="1"/>
    <col min="11523" max="11523" width="10.5703125" style="69" bestFit="1" customWidth="1"/>
    <col min="11524" max="11524" width="10.7109375" style="69" bestFit="1" customWidth="1"/>
    <col min="11525" max="11526" width="10.5703125" style="69" bestFit="1" customWidth="1"/>
    <col min="11527" max="11527" width="10.7109375" style="69" bestFit="1" customWidth="1"/>
    <col min="11528" max="11529" width="10.5703125" style="69" bestFit="1" customWidth="1"/>
    <col min="11530" max="11530" width="10.7109375" style="69" bestFit="1" customWidth="1"/>
    <col min="11531" max="11531" width="10.5703125" style="69" bestFit="1" customWidth="1"/>
    <col min="11532" max="11776" width="0.85546875" style="69"/>
    <col min="11777" max="11777" width="20.28515625" style="69" customWidth="1"/>
    <col min="11778" max="11778" width="10.85546875" style="69" bestFit="1" customWidth="1"/>
    <col min="11779" max="11779" width="10.5703125" style="69" bestFit="1" customWidth="1"/>
    <col min="11780" max="11780" width="10.7109375" style="69" bestFit="1" customWidth="1"/>
    <col min="11781" max="11782" width="10.5703125" style="69" bestFit="1" customWidth="1"/>
    <col min="11783" max="11783" width="10.7109375" style="69" bestFit="1" customWidth="1"/>
    <col min="11784" max="11785" width="10.5703125" style="69" bestFit="1" customWidth="1"/>
    <col min="11786" max="11786" width="10.7109375" style="69" bestFit="1" customWidth="1"/>
    <col min="11787" max="11787" width="10.5703125" style="69" bestFit="1" customWidth="1"/>
    <col min="11788" max="12032" width="0.85546875" style="69"/>
    <col min="12033" max="12033" width="20.28515625" style="69" customWidth="1"/>
    <col min="12034" max="12034" width="10.85546875" style="69" bestFit="1" customWidth="1"/>
    <col min="12035" max="12035" width="10.5703125" style="69" bestFit="1" customWidth="1"/>
    <col min="12036" max="12036" width="10.7109375" style="69" bestFit="1" customWidth="1"/>
    <col min="12037" max="12038" width="10.5703125" style="69" bestFit="1" customWidth="1"/>
    <col min="12039" max="12039" width="10.7109375" style="69" bestFit="1" customWidth="1"/>
    <col min="12040" max="12041" width="10.5703125" style="69" bestFit="1" customWidth="1"/>
    <col min="12042" max="12042" width="10.7109375" style="69" bestFit="1" customWidth="1"/>
    <col min="12043" max="12043" width="10.5703125" style="69" bestFit="1" customWidth="1"/>
    <col min="12044" max="12288" width="0.85546875" style="69"/>
    <col min="12289" max="12289" width="20.28515625" style="69" customWidth="1"/>
    <col min="12290" max="12290" width="10.85546875" style="69" bestFit="1" customWidth="1"/>
    <col min="12291" max="12291" width="10.5703125" style="69" bestFit="1" customWidth="1"/>
    <col min="12292" max="12292" width="10.7109375" style="69" bestFit="1" customWidth="1"/>
    <col min="12293" max="12294" width="10.5703125" style="69" bestFit="1" customWidth="1"/>
    <col min="12295" max="12295" width="10.7109375" style="69" bestFit="1" customWidth="1"/>
    <col min="12296" max="12297" width="10.5703125" style="69" bestFit="1" customWidth="1"/>
    <col min="12298" max="12298" width="10.7109375" style="69" bestFit="1" customWidth="1"/>
    <col min="12299" max="12299" width="10.5703125" style="69" bestFit="1" customWidth="1"/>
    <col min="12300" max="12544" width="0.85546875" style="69"/>
    <col min="12545" max="12545" width="20.28515625" style="69" customWidth="1"/>
    <col min="12546" max="12546" width="10.85546875" style="69" bestFit="1" customWidth="1"/>
    <col min="12547" max="12547" width="10.5703125" style="69" bestFit="1" customWidth="1"/>
    <col min="12548" max="12548" width="10.7109375" style="69" bestFit="1" customWidth="1"/>
    <col min="12549" max="12550" width="10.5703125" style="69" bestFit="1" customWidth="1"/>
    <col min="12551" max="12551" width="10.7109375" style="69" bestFit="1" customWidth="1"/>
    <col min="12552" max="12553" width="10.5703125" style="69" bestFit="1" customWidth="1"/>
    <col min="12554" max="12554" width="10.7109375" style="69" bestFit="1" customWidth="1"/>
    <col min="12555" max="12555" width="10.5703125" style="69" bestFit="1" customWidth="1"/>
    <col min="12556" max="12800" width="0.85546875" style="69"/>
    <col min="12801" max="12801" width="20.28515625" style="69" customWidth="1"/>
    <col min="12802" max="12802" width="10.85546875" style="69" bestFit="1" customWidth="1"/>
    <col min="12803" max="12803" width="10.5703125" style="69" bestFit="1" customWidth="1"/>
    <col min="12804" max="12804" width="10.7109375" style="69" bestFit="1" customWidth="1"/>
    <col min="12805" max="12806" width="10.5703125" style="69" bestFit="1" customWidth="1"/>
    <col min="12807" max="12807" width="10.7109375" style="69" bestFit="1" customWidth="1"/>
    <col min="12808" max="12809" width="10.5703125" style="69" bestFit="1" customWidth="1"/>
    <col min="12810" max="12810" width="10.7109375" style="69" bestFit="1" customWidth="1"/>
    <col min="12811" max="12811" width="10.5703125" style="69" bestFit="1" customWidth="1"/>
    <col min="12812" max="13056" width="0.85546875" style="69"/>
    <col min="13057" max="13057" width="20.28515625" style="69" customWidth="1"/>
    <col min="13058" max="13058" width="10.85546875" style="69" bestFit="1" customWidth="1"/>
    <col min="13059" max="13059" width="10.5703125" style="69" bestFit="1" customWidth="1"/>
    <col min="13060" max="13060" width="10.7109375" style="69" bestFit="1" customWidth="1"/>
    <col min="13061" max="13062" width="10.5703125" style="69" bestFit="1" customWidth="1"/>
    <col min="13063" max="13063" width="10.7109375" style="69" bestFit="1" customWidth="1"/>
    <col min="13064" max="13065" width="10.5703125" style="69" bestFit="1" customWidth="1"/>
    <col min="13066" max="13066" width="10.7109375" style="69" bestFit="1" customWidth="1"/>
    <col min="13067" max="13067" width="10.5703125" style="69" bestFit="1" customWidth="1"/>
    <col min="13068" max="13312" width="0.85546875" style="69"/>
    <col min="13313" max="13313" width="20.28515625" style="69" customWidth="1"/>
    <col min="13314" max="13314" width="10.85546875" style="69" bestFit="1" customWidth="1"/>
    <col min="13315" max="13315" width="10.5703125" style="69" bestFit="1" customWidth="1"/>
    <col min="13316" max="13316" width="10.7109375" style="69" bestFit="1" customWidth="1"/>
    <col min="13317" max="13318" width="10.5703125" style="69" bestFit="1" customWidth="1"/>
    <col min="13319" max="13319" width="10.7109375" style="69" bestFit="1" customWidth="1"/>
    <col min="13320" max="13321" width="10.5703125" style="69" bestFit="1" customWidth="1"/>
    <col min="13322" max="13322" width="10.7109375" style="69" bestFit="1" customWidth="1"/>
    <col min="13323" max="13323" width="10.5703125" style="69" bestFit="1" customWidth="1"/>
    <col min="13324" max="13568" width="0.85546875" style="69"/>
    <col min="13569" max="13569" width="20.28515625" style="69" customWidth="1"/>
    <col min="13570" max="13570" width="10.85546875" style="69" bestFit="1" customWidth="1"/>
    <col min="13571" max="13571" width="10.5703125" style="69" bestFit="1" customWidth="1"/>
    <col min="13572" max="13572" width="10.7109375" style="69" bestFit="1" customWidth="1"/>
    <col min="13573" max="13574" width="10.5703125" style="69" bestFit="1" customWidth="1"/>
    <col min="13575" max="13575" width="10.7109375" style="69" bestFit="1" customWidth="1"/>
    <col min="13576" max="13577" width="10.5703125" style="69" bestFit="1" customWidth="1"/>
    <col min="13578" max="13578" width="10.7109375" style="69" bestFit="1" customWidth="1"/>
    <col min="13579" max="13579" width="10.5703125" style="69" bestFit="1" customWidth="1"/>
    <col min="13580" max="13824" width="0.85546875" style="69"/>
    <col min="13825" max="13825" width="20.28515625" style="69" customWidth="1"/>
    <col min="13826" max="13826" width="10.85546875" style="69" bestFit="1" customWidth="1"/>
    <col min="13827" max="13827" width="10.5703125" style="69" bestFit="1" customWidth="1"/>
    <col min="13828" max="13828" width="10.7109375" style="69" bestFit="1" customWidth="1"/>
    <col min="13829" max="13830" width="10.5703125" style="69" bestFit="1" customWidth="1"/>
    <col min="13831" max="13831" width="10.7109375" style="69" bestFit="1" customWidth="1"/>
    <col min="13832" max="13833" width="10.5703125" style="69" bestFit="1" customWidth="1"/>
    <col min="13834" max="13834" width="10.7109375" style="69" bestFit="1" customWidth="1"/>
    <col min="13835" max="13835" width="10.5703125" style="69" bestFit="1" customWidth="1"/>
    <col min="13836" max="14080" width="0.85546875" style="69"/>
    <col min="14081" max="14081" width="20.28515625" style="69" customWidth="1"/>
    <col min="14082" max="14082" width="10.85546875" style="69" bestFit="1" customWidth="1"/>
    <col min="14083" max="14083" width="10.5703125" style="69" bestFit="1" customWidth="1"/>
    <col min="14084" max="14084" width="10.7109375" style="69" bestFit="1" customWidth="1"/>
    <col min="14085" max="14086" width="10.5703125" style="69" bestFit="1" customWidth="1"/>
    <col min="14087" max="14087" width="10.7109375" style="69" bestFit="1" customWidth="1"/>
    <col min="14088" max="14089" width="10.5703125" style="69" bestFit="1" customWidth="1"/>
    <col min="14090" max="14090" width="10.7109375" style="69" bestFit="1" customWidth="1"/>
    <col min="14091" max="14091" width="10.5703125" style="69" bestFit="1" customWidth="1"/>
    <col min="14092" max="14336" width="0.85546875" style="69"/>
    <col min="14337" max="14337" width="20.28515625" style="69" customWidth="1"/>
    <col min="14338" max="14338" width="10.85546875" style="69" bestFit="1" customWidth="1"/>
    <col min="14339" max="14339" width="10.5703125" style="69" bestFit="1" customWidth="1"/>
    <col min="14340" max="14340" width="10.7109375" style="69" bestFit="1" customWidth="1"/>
    <col min="14341" max="14342" width="10.5703125" style="69" bestFit="1" customWidth="1"/>
    <col min="14343" max="14343" width="10.7109375" style="69" bestFit="1" customWidth="1"/>
    <col min="14344" max="14345" width="10.5703125" style="69" bestFit="1" customWidth="1"/>
    <col min="14346" max="14346" width="10.7109375" style="69" bestFit="1" customWidth="1"/>
    <col min="14347" max="14347" width="10.5703125" style="69" bestFit="1" customWidth="1"/>
    <col min="14348" max="14592" width="0.85546875" style="69"/>
    <col min="14593" max="14593" width="20.28515625" style="69" customWidth="1"/>
    <col min="14594" max="14594" width="10.85546875" style="69" bestFit="1" customWidth="1"/>
    <col min="14595" max="14595" width="10.5703125" style="69" bestFit="1" customWidth="1"/>
    <col min="14596" max="14596" width="10.7109375" style="69" bestFit="1" customWidth="1"/>
    <col min="14597" max="14598" width="10.5703125" style="69" bestFit="1" customWidth="1"/>
    <col min="14599" max="14599" width="10.7109375" style="69" bestFit="1" customWidth="1"/>
    <col min="14600" max="14601" width="10.5703125" style="69" bestFit="1" customWidth="1"/>
    <col min="14602" max="14602" width="10.7109375" style="69" bestFit="1" customWidth="1"/>
    <col min="14603" max="14603" width="10.5703125" style="69" bestFit="1" customWidth="1"/>
    <col min="14604" max="14848" width="0.85546875" style="69"/>
    <col min="14849" max="14849" width="20.28515625" style="69" customWidth="1"/>
    <col min="14850" max="14850" width="10.85546875" style="69" bestFit="1" customWidth="1"/>
    <col min="14851" max="14851" width="10.5703125" style="69" bestFit="1" customWidth="1"/>
    <col min="14852" max="14852" width="10.7109375" style="69" bestFit="1" customWidth="1"/>
    <col min="14853" max="14854" width="10.5703125" style="69" bestFit="1" customWidth="1"/>
    <col min="14855" max="14855" width="10.7109375" style="69" bestFit="1" customWidth="1"/>
    <col min="14856" max="14857" width="10.5703125" style="69" bestFit="1" customWidth="1"/>
    <col min="14858" max="14858" width="10.7109375" style="69" bestFit="1" customWidth="1"/>
    <col min="14859" max="14859" width="10.5703125" style="69" bestFit="1" customWidth="1"/>
    <col min="14860" max="15104" width="0.85546875" style="69"/>
    <col min="15105" max="15105" width="20.28515625" style="69" customWidth="1"/>
    <col min="15106" max="15106" width="10.85546875" style="69" bestFit="1" customWidth="1"/>
    <col min="15107" max="15107" width="10.5703125" style="69" bestFit="1" customWidth="1"/>
    <col min="15108" max="15108" width="10.7109375" style="69" bestFit="1" customWidth="1"/>
    <col min="15109" max="15110" width="10.5703125" style="69" bestFit="1" customWidth="1"/>
    <col min="15111" max="15111" width="10.7109375" style="69" bestFit="1" customWidth="1"/>
    <col min="15112" max="15113" width="10.5703125" style="69" bestFit="1" customWidth="1"/>
    <col min="15114" max="15114" width="10.7109375" style="69" bestFit="1" customWidth="1"/>
    <col min="15115" max="15115" width="10.5703125" style="69" bestFit="1" customWidth="1"/>
    <col min="15116" max="15360" width="0.85546875" style="69"/>
    <col min="15361" max="15361" width="20.28515625" style="69" customWidth="1"/>
    <col min="15362" max="15362" width="10.85546875" style="69" bestFit="1" customWidth="1"/>
    <col min="15363" max="15363" width="10.5703125" style="69" bestFit="1" customWidth="1"/>
    <col min="15364" max="15364" width="10.7109375" style="69" bestFit="1" customWidth="1"/>
    <col min="15365" max="15366" width="10.5703125" style="69" bestFit="1" customWidth="1"/>
    <col min="15367" max="15367" width="10.7109375" style="69" bestFit="1" customWidth="1"/>
    <col min="15368" max="15369" width="10.5703125" style="69" bestFit="1" customWidth="1"/>
    <col min="15370" max="15370" width="10.7109375" style="69" bestFit="1" customWidth="1"/>
    <col min="15371" max="15371" width="10.5703125" style="69" bestFit="1" customWidth="1"/>
    <col min="15372" max="15616" width="0.85546875" style="69"/>
    <col min="15617" max="15617" width="20.28515625" style="69" customWidth="1"/>
    <col min="15618" max="15618" width="10.85546875" style="69" bestFit="1" customWidth="1"/>
    <col min="15619" max="15619" width="10.5703125" style="69" bestFit="1" customWidth="1"/>
    <col min="15620" max="15620" width="10.7109375" style="69" bestFit="1" customWidth="1"/>
    <col min="15621" max="15622" width="10.5703125" style="69" bestFit="1" customWidth="1"/>
    <col min="15623" max="15623" width="10.7109375" style="69" bestFit="1" customWidth="1"/>
    <col min="15624" max="15625" width="10.5703125" style="69" bestFit="1" customWidth="1"/>
    <col min="15626" max="15626" width="10.7109375" style="69" bestFit="1" customWidth="1"/>
    <col min="15627" max="15627" width="10.5703125" style="69" bestFit="1" customWidth="1"/>
    <col min="15628" max="15872" width="0.85546875" style="69"/>
    <col min="15873" max="15873" width="20.28515625" style="69" customWidth="1"/>
    <col min="15874" max="15874" width="10.85546875" style="69" bestFit="1" customWidth="1"/>
    <col min="15875" max="15875" width="10.5703125" style="69" bestFit="1" customWidth="1"/>
    <col min="15876" max="15876" width="10.7109375" style="69" bestFit="1" customWidth="1"/>
    <col min="15877" max="15878" width="10.5703125" style="69" bestFit="1" customWidth="1"/>
    <col min="15879" max="15879" width="10.7109375" style="69" bestFit="1" customWidth="1"/>
    <col min="15880" max="15881" width="10.5703125" style="69" bestFit="1" customWidth="1"/>
    <col min="15882" max="15882" width="10.7109375" style="69" bestFit="1" customWidth="1"/>
    <col min="15883" max="15883" width="10.5703125" style="69" bestFit="1" customWidth="1"/>
    <col min="15884" max="16128" width="0.85546875" style="69"/>
    <col min="16129" max="16129" width="20.28515625" style="69" customWidth="1"/>
    <col min="16130" max="16130" width="10.85546875" style="69" bestFit="1" customWidth="1"/>
    <col min="16131" max="16131" width="10.5703125" style="69" bestFit="1" customWidth="1"/>
    <col min="16132" max="16132" width="10.7109375" style="69" bestFit="1" customWidth="1"/>
    <col min="16133" max="16134" width="10.5703125" style="69" bestFit="1" customWidth="1"/>
    <col min="16135" max="16135" width="10.7109375" style="69" bestFit="1" customWidth="1"/>
    <col min="16136" max="16137" width="10.5703125" style="69" bestFit="1" customWidth="1"/>
    <col min="16138" max="16138" width="10.7109375" style="69" bestFit="1" customWidth="1"/>
    <col min="16139" max="16139" width="10.5703125" style="69" bestFit="1" customWidth="1"/>
    <col min="16140" max="16384" width="0.85546875" style="69"/>
  </cols>
  <sheetData>
    <row r="1" spans="1:11" ht="5.4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5.75">
      <c r="A2" s="387" t="s">
        <v>556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</row>
    <row r="3" spans="1:11" ht="6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2.75" customHeight="1">
      <c r="A4" s="398" t="s">
        <v>503</v>
      </c>
      <c r="B4" s="412" t="s">
        <v>19</v>
      </c>
      <c r="C4" s="412" t="s">
        <v>557</v>
      </c>
      <c r="D4" s="412"/>
      <c r="E4" s="412"/>
      <c r="F4" s="412" t="s">
        <v>558</v>
      </c>
      <c r="G4" s="412"/>
      <c r="H4" s="412"/>
      <c r="I4" s="412" t="s">
        <v>353</v>
      </c>
      <c r="J4" s="412"/>
      <c r="K4" s="412"/>
    </row>
    <row r="5" spans="1:11">
      <c r="A5" s="398"/>
      <c r="B5" s="412"/>
      <c r="C5" s="70" t="s">
        <v>648</v>
      </c>
      <c r="D5" s="70" t="s">
        <v>681</v>
      </c>
      <c r="E5" s="70" t="s">
        <v>694</v>
      </c>
      <c r="F5" s="70" t="s">
        <v>648</v>
      </c>
      <c r="G5" s="70" t="s">
        <v>681</v>
      </c>
      <c r="H5" s="70" t="s">
        <v>694</v>
      </c>
      <c r="I5" s="70" t="s">
        <v>648</v>
      </c>
      <c r="J5" s="70" t="s">
        <v>681</v>
      </c>
      <c r="K5" s="70" t="s">
        <v>694</v>
      </c>
    </row>
    <row r="6" spans="1:11" ht="42" customHeight="1">
      <c r="A6" s="398"/>
      <c r="B6" s="412"/>
      <c r="C6" s="77" t="s">
        <v>355</v>
      </c>
      <c r="D6" s="77" t="s">
        <v>391</v>
      </c>
      <c r="E6" s="77" t="s">
        <v>392</v>
      </c>
      <c r="F6" s="77" t="s">
        <v>355</v>
      </c>
      <c r="G6" s="77" t="s">
        <v>391</v>
      </c>
      <c r="H6" s="77" t="s">
        <v>392</v>
      </c>
      <c r="I6" s="77" t="s">
        <v>355</v>
      </c>
      <c r="J6" s="77" t="s">
        <v>391</v>
      </c>
      <c r="K6" s="77" t="s">
        <v>392</v>
      </c>
    </row>
    <row r="7" spans="1:11">
      <c r="A7" s="133">
        <v>1</v>
      </c>
      <c r="B7" s="133">
        <v>2</v>
      </c>
      <c r="C7" s="133">
        <v>3</v>
      </c>
      <c r="D7" s="133">
        <v>4</v>
      </c>
      <c r="E7" s="133">
        <v>5</v>
      </c>
      <c r="F7" s="133">
        <v>6</v>
      </c>
      <c r="G7" s="133">
        <v>7</v>
      </c>
      <c r="H7" s="133">
        <v>8</v>
      </c>
      <c r="I7" s="133">
        <v>9</v>
      </c>
      <c r="J7" s="133">
        <v>10</v>
      </c>
      <c r="K7" s="133">
        <v>11</v>
      </c>
    </row>
    <row r="8" spans="1:11">
      <c r="A8" s="133"/>
      <c r="B8" s="148" t="s">
        <v>30</v>
      </c>
      <c r="C8" s="133"/>
      <c r="D8" s="133"/>
      <c r="E8" s="133"/>
      <c r="F8" s="133"/>
      <c r="G8" s="133"/>
      <c r="H8" s="133"/>
      <c r="I8" s="133"/>
      <c r="J8" s="133"/>
      <c r="K8" s="133"/>
    </row>
    <row r="9" spans="1:11">
      <c r="A9" s="133"/>
      <c r="B9" s="148" t="s">
        <v>34</v>
      </c>
      <c r="C9" s="133"/>
      <c r="D9" s="133"/>
      <c r="E9" s="133"/>
      <c r="F9" s="133"/>
      <c r="G9" s="133"/>
      <c r="H9" s="133"/>
      <c r="I9" s="133"/>
      <c r="J9" s="133"/>
      <c r="K9" s="133"/>
    </row>
    <row r="10" spans="1:11">
      <c r="A10" s="133"/>
      <c r="B10" s="148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1">
      <c r="A11" s="149" t="s">
        <v>402</v>
      </c>
      <c r="B11" s="150" t="s">
        <v>403</v>
      </c>
      <c r="C11" s="149" t="s">
        <v>31</v>
      </c>
      <c r="D11" s="149" t="s">
        <v>31</v>
      </c>
      <c r="E11" s="149" t="s">
        <v>31</v>
      </c>
      <c r="F11" s="149" t="s">
        <v>31</v>
      </c>
      <c r="G11" s="149" t="s">
        <v>31</v>
      </c>
      <c r="H11" s="149" t="s">
        <v>31</v>
      </c>
      <c r="I11" s="166">
        <f>SUM(I8:I10)</f>
        <v>0</v>
      </c>
      <c r="J11" s="166">
        <f>SUM(J8:J10)</f>
        <v>0</v>
      </c>
      <c r="K11" s="166">
        <f>SUM(K8:K10)</f>
        <v>0</v>
      </c>
    </row>
    <row r="12" spans="1:11" ht="15" customHeigh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</sheetData>
  <customSheetViews>
    <customSheetView guid="{05E486C0-6DBD-49B1-AF6A-BC8DF6FA107F}" scale="11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1560E1D9-2BAE-4CE5-89DB-061432386600}" scale="11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6">
    <mergeCell ref="A2:K2"/>
    <mergeCell ref="A4:A6"/>
    <mergeCell ref="B4:B6"/>
    <mergeCell ref="C4:E4"/>
    <mergeCell ref="F4:H4"/>
    <mergeCell ref="I4:K4"/>
  </mergeCells>
  <printOptions horizontalCentered="1"/>
  <pageMargins left="0.59055118110236227" right="0.51181102362204722" top="1.1811023622047245" bottom="0.39370078740157483" header="0.19685039370078741" footer="0.19685039370078741"/>
  <pageSetup paperSize="9" firstPageNumber="25" orientation="landscape" useFirstPageNumber="1" r:id="rId3"/>
  <headerFooter alignWithMargins="0">
    <oddHeader>&amp;C&amp;"Times New Roman,обычный"&amp;12&amp;P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FFFF"/>
  </sheetPr>
  <dimension ref="A1:K20"/>
  <sheetViews>
    <sheetView view="pageBreakPreview" zoomScaleNormal="120" zoomScaleSheetLayoutView="100" workbookViewId="0">
      <selection activeCell="A28" sqref="A28"/>
    </sheetView>
  </sheetViews>
  <sheetFormatPr defaultColWidth="0.85546875" defaultRowHeight="12.75"/>
  <cols>
    <col min="1" max="1" width="20.7109375" style="69" bestFit="1" customWidth="1"/>
    <col min="2" max="2" width="10.42578125" style="69" bestFit="1" customWidth="1"/>
    <col min="3" max="3" width="13.5703125" style="69" customWidth="1"/>
    <col min="4" max="4" width="12.5703125" style="69" customWidth="1"/>
    <col min="5" max="5" width="11.85546875" style="69" customWidth="1"/>
    <col min="6" max="6" width="10.42578125" style="69" customWidth="1"/>
    <col min="7" max="7" width="10" style="69" customWidth="1"/>
    <col min="8" max="8" width="9.28515625" style="69" customWidth="1"/>
    <col min="9" max="9" width="12.85546875" style="69" customWidth="1"/>
    <col min="10" max="10" width="12.7109375" style="69" customWidth="1"/>
    <col min="11" max="11" width="12.28515625" style="69" customWidth="1"/>
    <col min="12" max="12" width="10.7109375" style="69" customWidth="1"/>
    <col min="13" max="256" width="0.85546875" style="69"/>
    <col min="257" max="257" width="20.7109375" style="69" bestFit="1" customWidth="1"/>
    <col min="258" max="258" width="10.42578125" style="69" bestFit="1" customWidth="1"/>
    <col min="259" max="259" width="13.5703125" style="69" customWidth="1"/>
    <col min="260" max="260" width="12.5703125" style="69" customWidth="1"/>
    <col min="261" max="261" width="11.85546875" style="69" customWidth="1"/>
    <col min="262" max="262" width="10.42578125" style="69" customWidth="1"/>
    <col min="263" max="263" width="10" style="69" customWidth="1"/>
    <col min="264" max="264" width="9.28515625" style="69" customWidth="1"/>
    <col min="265" max="265" width="12.85546875" style="69" customWidth="1"/>
    <col min="266" max="266" width="12.7109375" style="69" customWidth="1"/>
    <col min="267" max="267" width="12.28515625" style="69" customWidth="1"/>
    <col min="268" max="268" width="10.7109375" style="69" customWidth="1"/>
    <col min="269" max="512" width="0.85546875" style="69"/>
    <col min="513" max="513" width="20.7109375" style="69" bestFit="1" customWidth="1"/>
    <col min="514" max="514" width="10.42578125" style="69" bestFit="1" customWidth="1"/>
    <col min="515" max="515" width="13.5703125" style="69" customWidth="1"/>
    <col min="516" max="516" width="12.5703125" style="69" customWidth="1"/>
    <col min="517" max="517" width="11.85546875" style="69" customWidth="1"/>
    <col min="518" max="518" width="10.42578125" style="69" customWidth="1"/>
    <col min="519" max="519" width="10" style="69" customWidth="1"/>
    <col min="520" max="520" width="9.28515625" style="69" customWidth="1"/>
    <col min="521" max="521" width="12.85546875" style="69" customWidth="1"/>
    <col min="522" max="522" width="12.7109375" style="69" customWidth="1"/>
    <col min="523" max="523" width="12.28515625" style="69" customWidth="1"/>
    <col min="524" max="524" width="10.7109375" style="69" customWidth="1"/>
    <col min="525" max="768" width="0.85546875" style="69"/>
    <col min="769" max="769" width="20.7109375" style="69" bestFit="1" customWidth="1"/>
    <col min="770" max="770" width="10.42578125" style="69" bestFit="1" customWidth="1"/>
    <col min="771" max="771" width="13.5703125" style="69" customWidth="1"/>
    <col min="772" max="772" width="12.5703125" style="69" customWidth="1"/>
    <col min="773" max="773" width="11.85546875" style="69" customWidth="1"/>
    <col min="774" max="774" width="10.42578125" style="69" customWidth="1"/>
    <col min="775" max="775" width="10" style="69" customWidth="1"/>
    <col min="776" max="776" width="9.28515625" style="69" customWidth="1"/>
    <col min="777" max="777" width="12.85546875" style="69" customWidth="1"/>
    <col min="778" max="778" width="12.7109375" style="69" customWidth="1"/>
    <col min="779" max="779" width="12.28515625" style="69" customWidth="1"/>
    <col min="780" max="780" width="10.7109375" style="69" customWidth="1"/>
    <col min="781" max="1024" width="0.85546875" style="69"/>
    <col min="1025" max="1025" width="20.7109375" style="69" bestFit="1" customWidth="1"/>
    <col min="1026" max="1026" width="10.42578125" style="69" bestFit="1" customWidth="1"/>
    <col min="1027" max="1027" width="13.5703125" style="69" customWidth="1"/>
    <col min="1028" max="1028" width="12.5703125" style="69" customWidth="1"/>
    <col min="1029" max="1029" width="11.85546875" style="69" customWidth="1"/>
    <col min="1030" max="1030" width="10.42578125" style="69" customWidth="1"/>
    <col min="1031" max="1031" width="10" style="69" customWidth="1"/>
    <col min="1032" max="1032" width="9.28515625" style="69" customWidth="1"/>
    <col min="1033" max="1033" width="12.85546875" style="69" customWidth="1"/>
    <col min="1034" max="1034" width="12.7109375" style="69" customWidth="1"/>
    <col min="1035" max="1035" width="12.28515625" style="69" customWidth="1"/>
    <col min="1036" max="1036" width="10.7109375" style="69" customWidth="1"/>
    <col min="1037" max="1280" width="0.85546875" style="69"/>
    <col min="1281" max="1281" width="20.7109375" style="69" bestFit="1" customWidth="1"/>
    <col min="1282" max="1282" width="10.42578125" style="69" bestFit="1" customWidth="1"/>
    <col min="1283" max="1283" width="13.5703125" style="69" customWidth="1"/>
    <col min="1284" max="1284" width="12.5703125" style="69" customWidth="1"/>
    <col min="1285" max="1285" width="11.85546875" style="69" customWidth="1"/>
    <col min="1286" max="1286" width="10.42578125" style="69" customWidth="1"/>
    <col min="1287" max="1287" width="10" style="69" customWidth="1"/>
    <col min="1288" max="1288" width="9.28515625" style="69" customWidth="1"/>
    <col min="1289" max="1289" width="12.85546875" style="69" customWidth="1"/>
    <col min="1290" max="1290" width="12.7109375" style="69" customWidth="1"/>
    <col min="1291" max="1291" width="12.28515625" style="69" customWidth="1"/>
    <col min="1292" max="1292" width="10.7109375" style="69" customWidth="1"/>
    <col min="1293" max="1536" width="0.85546875" style="69"/>
    <col min="1537" max="1537" width="20.7109375" style="69" bestFit="1" customWidth="1"/>
    <col min="1538" max="1538" width="10.42578125" style="69" bestFit="1" customWidth="1"/>
    <col min="1539" max="1539" width="13.5703125" style="69" customWidth="1"/>
    <col min="1540" max="1540" width="12.5703125" style="69" customWidth="1"/>
    <col min="1541" max="1541" width="11.85546875" style="69" customWidth="1"/>
    <col min="1542" max="1542" width="10.42578125" style="69" customWidth="1"/>
    <col min="1543" max="1543" width="10" style="69" customWidth="1"/>
    <col min="1544" max="1544" width="9.28515625" style="69" customWidth="1"/>
    <col min="1545" max="1545" width="12.85546875" style="69" customWidth="1"/>
    <col min="1546" max="1546" width="12.7109375" style="69" customWidth="1"/>
    <col min="1547" max="1547" width="12.28515625" style="69" customWidth="1"/>
    <col min="1548" max="1548" width="10.7109375" style="69" customWidth="1"/>
    <col min="1549" max="1792" width="0.85546875" style="69"/>
    <col min="1793" max="1793" width="20.7109375" style="69" bestFit="1" customWidth="1"/>
    <col min="1794" max="1794" width="10.42578125" style="69" bestFit="1" customWidth="1"/>
    <col min="1795" max="1795" width="13.5703125" style="69" customWidth="1"/>
    <col min="1796" max="1796" width="12.5703125" style="69" customWidth="1"/>
    <col min="1797" max="1797" width="11.85546875" style="69" customWidth="1"/>
    <col min="1798" max="1798" width="10.42578125" style="69" customWidth="1"/>
    <col min="1799" max="1799" width="10" style="69" customWidth="1"/>
    <col min="1800" max="1800" width="9.28515625" style="69" customWidth="1"/>
    <col min="1801" max="1801" width="12.85546875" style="69" customWidth="1"/>
    <col min="1802" max="1802" width="12.7109375" style="69" customWidth="1"/>
    <col min="1803" max="1803" width="12.28515625" style="69" customWidth="1"/>
    <col min="1804" max="1804" width="10.7109375" style="69" customWidth="1"/>
    <col min="1805" max="2048" width="0.85546875" style="69"/>
    <col min="2049" max="2049" width="20.7109375" style="69" bestFit="1" customWidth="1"/>
    <col min="2050" max="2050" width="10.42578125" style="69" bestFit="1" customWidth="1"/>
    <col min="2051" max="2051" width="13.5703125" style="69" customWidth="1"/>
    <col min="2052" max="2052" width="12.5703125" style="69" customWidth="1"/>
    <col min="2053" max="2053" width="11.85546875" style="69" customWidth="1"/>
    <col min="2054" max="2054" width="10.42578125" style="69" customWidth="1"/>
    <col min="2055" max="2055" width="10" style="69" customWidth="1"/>
    <col min="2056" max="2056" width="9.28515625" style="69" customWidth="1"/>
    <col min="2057" max="2057" width="12.85546875" style="69" customWidth="1"/>
    <col min="2058" max="2058" width="12.7109375" style="69" customWidth="1"/>
    <col min="2059" max="2059" width="12.28515625" style="69" customWidth="1"/>
    <col min="2060" max="2060" width="10.7109375" style="69" customWidth="1"/>
    <col min="2061" max="2304" width="0.85546875" style="69"/>
    <col min="2305" max="2305" width="20.7109375" style="69" bestFit="1" customWidth="1"/>
    <col min="2306" max="2306" width="10.42578125" style="69" bestFit="1" customWidth="1"/>
    <col min="2307" max="2307" width="13.5703125" style="69" customWidth="1"/>
    <col min="2308" max="2308" width="12.5703125" style="69" customWidth="1"/>
    <col min="2309" max="2309" width="11.85546875" style="69" customWidth="1"/>
    <col min="2310" max="2310" width="10.42578125" style="69" customWidth="1"/>
    <col min="2311" max="2311" width="10" style="69" customWidth="1"/>
    <col min="2312" max="2312" width="9.28515625" style="69" customWidth="1"/>
    <col min="2313" max="2313" width="12.85546875" style="69" customWidth="1"/>
    <col min="2314" max="2314" width="12.7109375" style="69" customWidth="1"/>
    <col min="2315" max="2315" width="12.28515625" style="69" customWidth="1"/>
    <col min="2316" max="2316" width="10.7109375" style="69" customWidth="1"/>
    <col min="2317" max="2560" width="0.85546875" style="69"/>
    <col min="2561" max="2561" width="20.7109375" style="69" bestFit="1" customWidth="1"/>
    <col min="2562" max="2562" width="10.42578125" style="69" bestFit="1" customWidth="1"/>
    <col min="2563" max="2563" width="13.5703125" style="69" customWidth="1"/>
    <col min="2564" max="2564" width="12.5703125" style="69" customWidth="1"/>
    <col min="2565" max="2565" width="11.85546875" style="69" customWidth="1"/>
    <col min="2566" max="2566" width="10.42578125" style="69" customWidth="1"/>
    <col min="2567" max="2567" width="10" style="69" customWidth="1"/>
    <col min="2568" max="2568" width="9.28515625" style="69" customWidth="1"/>
    <col min="2569" max="2569" width="12.85546875" style="69" customWidth="1"/>
    <col min="2570" max="2570" width="12.7109375" style="69" customWidth="1"/>
    <col min="2571" max="2571" width="12.28515625" style="69" customWidth="1"/>
    <col min="2572" max="2572" width="10.7109375" style="69" customWidth="1"/>
    <col min="2573" max="2816" width="0.85546875" style="69"/>
    <col min="2817" max="2817" width="20.7109375" style="69" bestFit="1" customWidth="1"/>
    <col min="2818" max="2818" width="10.42578125" style="69" bestFit="1" customWidth="1"/>
    <col min="2819" max="2819" width="13.5703125" style="69" customWidth="1"/>
    <col min="2820" max="2820" width="12.5703125" style="69" customWidth="1"/>
    <col min="2821" max="2821" width="11.85546875" style="69" customWidth="1"/>
    <col min="2822" max="2822" width="10.42578125" style="69" customWidth="1"/>
    <col min="2823" max="2823" width="10" style="69" customWidth="1"/>
    <col min="2824" max="2824" width="9.28515625" style="69" customWidth="1"/>
    <col min="2825" max="2825" width="12.85546875" style="69" customWidth="1"/>
    <col min="2826" max="2826" width="12.7109375" style="69" customWidth="1"/>
    <col min="2827" max="2827" width="12.28515625" style="69" customWidth="1"/>
    <col min="2828" max="2828" width="10.7109375" style="69" customWidth="1"/>
    <col min="2829" max="3072" width="0.85546875" style="69"/>
    <col min="3073" max="3073" width="20.7109375" style="69" bestFit="1" customWidth="1"/>
    <col min="3074" max="3074" width="10.42578125" style="69" bestFit="1" customWidth="1"/>
    <col min="3075" max="3075" width="13.5703125" style="69" customWidth="1"/>
    <col min="3076" max="3076" width="12.5703125" style="69" customWidth="1"/>
    <col min="3077" max="3077" width="11.85546875" style="69" customWidth="1"/>
    <col min="3078" max="3078" width="10.42578125" style="69" customWidth="1"/>
    <col min="3079" max="3079" width="10" style="69" customWidth="1"/>
    <col min="3080" max="3080" width="9.28515625" style="69" customWidth="1"/>
    <col min="3081" max="3081" width="12.85546875" style="69" customWidth="1"/>
    <col min="3082" max="3082" width="12.7109375" style="69" customWidth="1"/>
    <col min="3083" max="3083" width="12.28515625" style="69" customWidth="1"/>
    <col min="3084" max="3084" width="10.7109375" style="69" customWidth="1"/>
    <col min="3085" max="3328" width="0.85546875" style="69"/>
    <col min="3329" max="3329" width="20.7109375" style="69" bestFit="1" customWidth="1"/>
    <col min="3330" max="3330" width="10.42578125" style="69" bestFit="1" customWidth="1"/>
    <col min="3331" max="3331" width="13.5703125" style="69" customWidth="1"/>
    <col min="3332" max="3332" width="12.5703125" style="69" customWidth="1"/>
    <col min="3333" max="3333" width="11.85546875" style="69" customWidth="1"/>
    <col min="3334" max="3334" width="10.42578125" style="69" customWidth="1"/>
    <col min="3335" max="3335" width="10" style="69" customWidth="1"/>
    <col min="3336" max="3336" width="9.28515625" style="69" customWidth="1"/>
    <col min="3337" max="3337" width="12.85546875" style="69" customWidth="1"/>
    <col min="3338" max="3338" width="12.7109375" style="69" customWidth="1"/>
    <col min="3339" max="3339" width="12.28515625" style="69" customWidth="1"/>
    <col min="3340" max="3340" width="10.7109375" style="69" customWidth="1"/>
    <col min="3341" max="3584" width="0.85546875" style="69"/>
    <col min="3585" max="3585" width="20.7109375" style="69" bestFit="1" customWidth="1"/>
    <col min="3586" max="3586" width="10.42578125" style="69" bestFit="1" customWidth="1"/>
    <col min="3587" max="3587" width="13.5703125" style="69" customWidth="1"/>
    <col min="3588" max="3588" width="12.5703125" style="69" customWidth="1"/>
    <col min="3589" max="3589" width="11.85546875" style="69" customWidth="1"/>
    <col min="3590" max="3590" width="10.42578125" style="69" customWidth="1"/>
    <col min="3591" max="3591" width="10" style="69" customWidth="1"/>
    <col min="3592" max="3592" width="9.28515625" style="69" customWidth="1"/>
    <col min="3593" max="3593" width="12.85546875" style="69" customWidth="1"/>
    <col min="3594" max="3594" width="12.7109375" style="69" customWidth="1"/>
    <col min="3595" max="3595" width="12.28515625" style="69" customWidth="1"/>
    <col min="3596" max="3596" width="10.7109375" style="69" customWidth="1"/>
    <col min="3597" max="3840" width="0.85546875" style="69"/>
    <col min="3841" max="3841" width="20.7109375" style="69" bestFit="1" customWidth="1"/>
    <col min="3842" max="3842" width="10.42578125" style="69" bestFit="1" customWidth="1"/>
    <col min="3843" max="3843" width="13.5703125" style="69" customWidth="1"/>
    <col min="3844" max="3844" width="12.5703125" style="69" customWidth="1"/>
    <col min="3845" max="3845" width="11.85546875" style="69" customWidth="1"/>
    <col min="3846" max="3846" width="10.42578125" style="69" customWidth="1"/>
    <col min="3847" max="3847" width="10" style="69" customWidth="1"/>
    <col min="3848" max="3848" width="9.28515625" style="69" customWidth="1"/>
    <col min="3849" max="3849" width="12.85546875" style="69" customWidth="1"/>
    <col min="3850" max="3850" width="12.7109375" style="69" customWidth="1"/>
    <col min="3851" max="3851" width="12.28515625" style="69" customWidth="1"/>
    <col min="3852" max="3852" width="10.7109375" style="69" customWidth="1"/>
    <col min="3853" max="4096" width="0.85546875" style="69"/>
    <col min="4097" max="4097" width="20.7109375" style="69" bestFit="1" customWidth="1"/>
    <col min="4098" max="4098" width="10.42578125" style="69" bestFit="1" customWidth="1"/>
    <col min="4099" max="4099" width="13.5703125" style="69" customWidth="1"/>
    <col min="4100" max="4100" width="12.5703125" style="69" customWidth="1"/>
    <col min="4101" max="4101" width="11.85546875" style="69" customWidth="1"/>
    <col min="4102" max="4102" width="10.42578125" style="69" customWidth="1"/>
    <col min="4103" max="4103" width="10" style="69" customWidth="1"/>
    <col min="4104" max="4104" width="9.28515625" style="69" customWidth="1"/>
    <col min="4105" max="4105" width="12.85546875" style="69" customWidth="1"/>
    <col min="4106" max="4106" width="12.7109375" style="69" customWidth="1"/>
    <col min="4107" max="4107" width="12.28515625" style="69" customWidth="1"/>
    <col min="4108" max="4108" width="10.7109375" style="69" customWidth="1"/>
    <col min="4109" max="4352" width="0.85546875" style="69"/>
    <col min="4353" max="4353" width="20.7109375" style="69" bestFit="1" customWidth="1"/>
    <col min="4354" max="4354" width="10.42578125" style="69" bestFit="1" customWidth="1"/>
    <col min="4355" max="4355" width="13.5703125" style="69" customWidth="1"/>
    <col min="4356" max="4356" width="12.5703125" style="69" customWidth="1"/>
    <col min="4357" max="4357" width="11.85546875" style="69" customWidth="1"/>
    <col min="4358" max="4358" width="10.42578125" style="69" customWidth="1"/>
    <col min="4359" max="4359" width="10" style="69" customWidth="1"/>
    <col min="4360" max="4360" width="9.28515625" style="69" customWidth="1"/>
    <col min="4361" max="4361" width="12.85546875" style="69" customWidth="1"/>
    <col min="4362" max="4362" width="12.7109375" style="69" customWidth="1"/>
    <col min="4363" max="4363" width="12.28515625" style="69" customWidth="1"/>
    <col min="4364" max="4364" width="10.7109375" style="69" customWidth="1"/>
    <col min="4365" max="4608" width="0.85546875" style="69"/>
    <col min="4609" max="4609" width="20.7109375" style="69" bestFit="1" customWidth="1"/>
    <col min="4610" max="4610" width="10.42578125" style="69" bestFit="1" customWidth="1"/>
    <col min="4611" max="4611" width="13.5703125" style="69" customWidth="1"/>
    <col min="4612" max="4612" width="12.5703125" style="69" customWidth="1"/>
    <col min="4613" max="4613" width="11.85546875" style="69" customWidth="1"/>
    <col min="4614" max="4614" width="10.42578125" style="69" customWidth="1"/>
    <col min="4615" max="4615" width="10" style="69" customWidth="1"/>
    <col min="4616" max="4616" width="9.28515625" style="69" customWidth="1"/>
    <col min="4617" max="4617" width="12.85546875" style="69" customWidth="1"/>
    <col min="4618" max="4618" width="12.7109375" style="69" customWidth="1"/>
    <col min="4619" max="4619" width="12.28515625" style="69" customWidth="1"/>
    <col min="4620" max="4620" width="10.7109375" style="69" customWidth="1"/>
    <col min="4621" max="4864" width="0.85546875" style="69"/>
    <col min="4865" max="4865" width="20.7109375" style="69" bestFit="1" customWidth="1"/>
    <col min="4866" max="4866" width="10.42578125" style="69" bestFit="1" customWidth="1"/>
    <col min="4867" max="4867" width="13.5703125" style="69" customWidth="1"/>
    <col min="4868" max="4868" width="12.5703125" style="69" customWidth="1"/>
    <col min="4869" max="4869" width="11.85546875" style="69" customWidth="1"/>
    <col min="4870" max="4870" width="10.42578125" style="69" customWidth="1"/>
    <col min="4871" max="4871" width="10" style="69" customWidth="1"/>
    <col min="4872" max="4872" width="9.28515625" style="69" customWidth="1"/>
    <col min="4873" max="4873" width="12.85546875" style="69" customWidth="1"/>
    <col min="4874" max="4874" width="12.7109375" style="69" customWidth="1"/>
    <col min="4875" max="4875" width="12.28515625" style="69" customWidth="1"/>
    <col min="4876" max="4876" width="10.7109375" style="69" customWidth="1"/>
    <col min="4877" max="5120" width="0.85546875" style="69"/>
    <col min="5121" max="5121" width="20.7109375" style="69" bestFit="1" customWidth="1"/>
    <col min="5122" max="5122" width="10.42578125" style="69" bestFit="1" customWidth="1"/>
    <col min="5123" max="5123" width="13.5703125" style="69" customWidth="1"/>
    <col min="5124" max="5124" width="12.5703125" style="69" customWidth="1"/>
    <col min="5125" max="5125" width="11.85546875" style="69" customWidth="1"/>
    <col min="5126" max="5126" width="10.42578125" style="69" customWidth="1"/>
    <col min="5127" max="5127" width="10" style="69" customWidth="1"/>
    <col min="5128" max="5128" width="9.28515625" style="69" customWidth="1"/>
    <col min="5129" max="5129" width="12.85546875" style="69" customWidth="1"/>
    <col min="5130" max="5130" width="12.7109375" style="69" customWidth="1"/>
    <col min="5131" max="5131" width="12.28515625" style="69" customWidth="1"/>
    <col min="5132" max="5132" width="10.7109375" style="69" customWidth="1"/>
    <col min="5133" max="5376" width="0.85546875" style="69"/>
    <col min="5377" max="5377" width="20.7109375" style="69" bestFit="1" customWidth="1"/>
    <col min="5378" max="5378" width="10.42578125" style="69" bestFit="1" customWidth="1"/>
    <col min="5379" max="5379" width="13.5703125" style="69" customWidth="1"/>
    <col min="5380" max="5380" width="12.5703125" style="69" customWidth="1"/>
    <col min="5381" max="5381" width="11.85546875" style="69" customWidth="1"/>
    <col min="5382" max="5382" width="10.42578125" style="69" customWidth="1"/>
    <col min="5383" max="5383" width="10" style="69" customWidth="1"/>
    <col min="5384" max="5384" width="9.28515625" style="69" customWidth="1"/>
    <col min="5385" max="5385" width="12.85546875" style="69" customWidth="1"/>
    <col min="5386" max="5386" width="12.7109375" style="69" customWidth="1"/>
    <col min="5387" max="5387" width="12.28515625" style="69" customWidth="1"/>
    <col min="5388" max="5388" width="10.7109375" style="69" customWidth="1"/>
    <col min="5389" max="5632" width="0.85546875" style="69"/>
    <col min="5633" max="5633" width="20.7109375" style="69" bestFit="1" customWidth="1"/>
    <col min="5634" max="5634" width="10.42578125" style="69" bestFit="1" customWidth="1"/>
    <col min="5635" max="5635" width="13.5703125" style="69" customWidth="1"/>
    <col min="5636" max="5636" width="12.5703125" style="69" customWidth="1"/>
    <col min="5637" max="5637" width="11.85546875" style="69" customWidth="1"/>
    <col min="5638" max="5638" width="10.42578125" style="69" customWidth="1"/>
    <col min="5639" max="5639" width="10" style="69" customWidth="1"/>
    <col min="5640" max="5640" width="9.28515625" style="69" customWidth="1"/>
    <col min="5641" max="5641" width="12.85546875" style="69" customWidth="1"/>
    <col min="5642" max="5642" width="12.7109375" style="69" customWidth="1"/>
    <col min="5643" max="5643" width="12.28515625" style="69" customWidth="1"/>
    <col min="5644" max="5644" width="10.7109375" style="69" customWidth="1"/>
    <col min="5645" max="5888" width="0.85546875" style="69"/>
    <col min="5889" max="5889" width="20.7109375" style="69" bestFit="1" customWidth="1"/>
    <col min="5890" max="5890" width="10.42578125" style="69" bestFit="1" customWidth="1"/>
    <col min="5891" max="5891" width="13.5703125" style="69" customWidth="1"/>
    <col min="5892" max="5892" width="12.5703125" style="69" customWidth="1"/>
    <col min="5893" max="5893" width="11.85546875" style="69" customWidth="1"/>
    <col min="5894" max="5894" width="10.42578125" style="69" customWidth="1"/>
    <col min="5895" max="5895" width="10" style="69" customWidth="1"/>
    <col min="5896" max="5896" width="9.28515625" style="69" customWidth="1"/>
    <col min="5897" max="5897" width="12.85546875" style="69" customWidth="1"/>
    <col min="5898" max="5898" width="12.7109375" style="69" customWidth="1"/>
    <col min="5899" max="5899" width="12.28515625" style="69" customWidth="1"/>
    <col min="5900" max="5900" width="10.7109375" style="69" customWidth="1"/>
    <col min="5901" max="6144" width="0.85546875" style="69"/>
    <col min="6145" max="6145" width="20.7109375" style="69" bestFit="1" customWidth="1"/>
    <col min="6146" max="6146" width="10.42578125" style="69" bestFit="1" customWidth="1"/>
    <col min="6147" max="6147" width="13.5703125" style="69" customWidth="1"/>
    <col min="6148" max="6148" width="12.5703125" style="69" customWidth="1"/>
    <col min="6149" max="6149" width="11.85546875" style="69" customWidth="1"/>
    <col min="6150" max="6150" width="10.42578125" style="69" customWidth="1"/>
    <col min="6151" max="6151" width="10" style="69" customWidth="1"/>
    <col min="6152" max="6152" width="9.28515625" style="69" customWidth="1"/>
    <col min="6153" max="6153" width="12.85546875" style="69" customWidth="1"/>
    <col min="6154" max="6154" width="12.7109375" style="69" customWidth="1"/>
    <col min="6155" max="6155" width="12.28515625" style="69" customWidth="1"/>
    <col min="6156" max="6156" width="10.7109375" style="69" customWidth="1"/>
    <col min="6157" max="6400" width="0.85546875" style="69"/>
    <col min="6401" max="6401" width="20.7109375" style="69" bestFit="1" customWidth="1"/>
    <col min="6402" max="6402" width="10.42578125" style="69" bestFit="1" customWidth="1"/>
    <col min="6403" max="6403" width="13.5703125" style="69" customWidth="1"/>
    <col min="6404" max="6404" width="12.5703125" style="69" customWidth="1"/>
    <col min="6405" max="6405" width="11.85546875" style="69" customWidth="1"/>
    <col min="6406" max="6406" width="10.42578125" style="69" customWidth="1"/>
    <col min="6407" max="6407" width="10" style="69" customWidth="1"/>
    <col min="6408" max="6408" width="9.28515625" style="69" customWidth="1"/>
    <col min="6409" max="6409" width="12.85546875" style="69" customWidth="1"/>
    <col min="6410" max="6410" width="12.7109375" style="69" customWidth="1"/>
    <col min="6411" max="6411" width="12.28515625" style="69" customWidth="1"/>
    <col min="6412" max="6412" width="10.7109375" style="69" customWidth="1"/>
    <col min="6413" max="6656" width="0.85546875" style="69"/>
    <col min="6657" max="6657" width="20.7109375" style="69" bestFit="1" customWidth="1"/>
    <col min="6658" max="6658" width="10.42578125" style="69" bestFit="1" customWidth="1"/>
    <col min="6659" max="6659" width="13.5703125" style="69" customWidth="1"/>
    <col min="6660" max="6660" width="12.5703125" style="69" customWidth="1"/>
    <col min="6661" max="6661" width="11.85546875" style="69" customWidth="1"/>
    <col min="6662" max="6662" width="10.42578125" style="69" customWidth="1"/>
    <col min="6663" max="6663" width="10" style="69" customWidth="1"/>
    <col min="6664" max="6664" width="9.28515625" style="69" customWidth="1"/>
    <col min="6665" max="6665" width="12.85546875" style="69" customWidth="1"/>
    <col min="6666" max="6666" width="12.7109375" style="69" customWidth="1"/>
    <col min="6667" max="6667" width="12.28515625" style="69" customWidth="1"/>
    <col min="6668" max="6668" width="10.7109375" style="69" customWidth="1"/>
    <col min="6669" max="6912" width="0.85546875" style="69"/>
    <col min="6913" max="6913" width="20.7109375" style="69" bestFit="1" customWidth="1"/>
    <col min="6914" max="6914" width="10.42578125" style="69" bestFit="1" customWidth="1"/>
    <col min="6915" max="6915" width="13.5703125" style="69" customWidth="1"/>
    <col min="6916" max="6916" width="12.5703125" style="69" customWidth="1"/>
    <col min="6917" max="6917" width="11.85546875" style="69" customWidth="1"/>
    <col min="6918" max="6918" width="10.42578125" style="69" customWidth="1"/>
    <col min="6919" max="6919" width="10" style="69" customWidth="1"/>
    <col min="6920" max="6920" width="9.28515625" style="69" customWidth="1"/>
    <col min="6921" max="6921" width="12.85546875" style="69" customWidth="1"/>
    <col min="6922" max="6922" width="12.7109375" style="69" customWidth="1"/>
    <col min="6923" max="6923" width="12.28515625" style="69" customWidth="1"/>
    <col min="6924" max="6924" width="10.7109375" style="69" customWidth="1"/>
    <col min="6925" max="7168" width="0.85546875" style="69"/>
    <col min="7169" max="7169" width="20.7109375" style="69" bestFit="1" customWidth="1"/>
    <col min="7170" max="7170" width="10.42578125" style="69" bestFit="1" customWidth="1"/>
    <col min="7171" max="7171" width="13.5703125" style="69" customWidth="1"/>
    <col min="7172" max="7172" width="12.5703125" style="69" customWidth="1"/>
    <col min="7173" max="7173" width="11.85546875" style="69" customWidth="1"/>
    <col min="7174" max="7174" width="10.42578125" style="69" customWidth="1"/>
    <col min="7175" max="7175" width="10" style="69" customWidth="1"/>
    <col min="7176" max="7176" width="9.28515625" style="69" customWidth="1"/>
    <col min="7177" max="7177" width="12.85546875" style="69" customWidth="1"/>
    <col min="7178" max="7178" width="12.7109375" style="69" customWidth="1"/>
    <col min="7179" max="7179" width="12.28515625" style="69" customWidth="1"/>
    <col min="7180" max="7180" width="10.7109375" style="69" customWidth="1"/>
    <col min="7181" max="7424" width="0.85546875" style="69"/>
    <col min="7425" max="7425" width="20.7109375" style="69" bestFit="1" customWidth="1"/>
    <col min="7426" max="7426" width="10.42578125" style="69" bestFit="1" customWidth="1"/>
    <col min="7427" max="7427" width="13.5703125" style="69" customWidth="1"/>
    <col min="7428" max="7428" width="12.5703125" style="69" customWidth="1"/>
    <col min="7429" max="7429" width="11.85546875" style="69" customWidth="1"/>
    <col min="7430" max="7430" width="10.42578125" style="69" customWidth="1"/>
    <col min="7431" max="7431" width="10" style="69" customWidth="1"/>
    <col min="7432" max="7432" width="9.28515625" style="69" customWidth="1"/>
    <col min="7433" max="7433" width="12.85546875" style="69" customWidth="1"/>
    <col min="7434" max="7434" width="12.7109375" style="69" customWidth="1"/>
    <col min="7435" max="7435" width="12.28515625" style="69" customWidth="1"/>
    <col min="7436" max="7436" width="10.7109375" style="69" customWidth="1"/>
    <col min="7437" max="7680" width="0.85546875" style="69"/>
    <col min="7681" max="7681" width="20.7109375" style="69" bestFit="1" customWidth="1"/>
    <col min="7682" max="7682" width="10.42578125" style="69" bestFit="1" customWidth="1"/>
    <col min="7683" max="7683" width="13.5703125" style="69" customWidth="1"/>
    <col min="7684" max="7684" width="12.5703125" style="69" customWidth="1"/>
    <col min="7685" max="7685" width="11.85546875" style="69" customWidth="1"/>
    <col min="7686" max="7686" width="10.42578125" style="69" customWidth="1"/>
    <col min="7687" max="7687" width="10" style="69" customWidth="1"/>
    <col min="7688" max="7688" width="9.28515625" style="69" customWidth="1"/>
    <col min="7689" max="7689" width="12.85546875" style="69" customWidth="1"/>
    <col min="7690" max="7690" width="12.7109375" style="69" customWidth="1"/>
    <col min="7691" max="7691" width="12.28515625" style="69" customWidth="1"/>
    <col min="7692" max="7692" width="10.7109375" style="69" customWidth="1"/>
    <col min="7693" max="7936" width="0.85546875" style="69"/>
    <col min="7937" max="7937" width="20.7109375" style="69" bestFit="1" customWidth="1"/>
    <col min="7938" max="7938" width="10.42578125" style="69" bestFit="1" customWidth="1"/>
    <col min="7939" max="7939" width="13.5703125" style="69" customWidth="1"/>
    <col min="7940" max="7940" width="12.5703125" style="69" customWidth="1"/>
    <col min="7941" max="7941" width="11.85546875" style="69" customWidth="1"/>
    <col min="7942" max="7942" width="10.42578125" style="69" customWidth="1"/>
    <col min="7943" max="7943" width="10" style="69" customWidth="1"/>
    <col min="7944" max="7944" width="9.28515625" style="69" customWidth="1"/>
    <col min="7945" max="7945" width="12.85546875" style="69" customWidth="1"/>
    <col min="7946" max="7946" width="12.7109375" style="69" customWidth="1"/>
    <col min="7947" max="7947" width="12.28515625" style="69" customWidth="1"/>
    <col min="7948" max="7948" width="10.7109375" style="69" customWidth="1"/>
    <col min="7949" max="8192" width="0.85546875" style="69"/>
    <col min="8193" max="8193" width="20.7109375" style="69" bestFit="1" customWidth="1"/>
    <col min="8194" max="8194" width="10.42578125" style="69" bestFit="1" customWidth="1"/>
    <col min="8195" max="8195" width="13.5703125" style="69" customWidth="1"/>
    <col min="8196" max="8196" width="12.5703125" style="69" customWidth="1"/>
    <col min="8197" max="8197" width="11.85546875" style="69" customWidth="1"/>
    <col min="8198" max="8198" width="10.42578125" style="69" customWidth="1"/>
    <col min="8199" max="8199" width="10" style="69" customWidth="1"/>
    <col min="8200" max="8200" width="9.28515625" style="69" customWidth="1"/>
    <col min="8201" max="8201" width="12.85546875" style="69" customWidth="1"/>
    <col min="8202" max="8202" width="12.7109375" style="69" customWidth="1"/>
    <col min="8203" max="8203" width="12.28515625" style="69" customWidth="1"/>
    <col min="8204" max="8204" width="10.7109375" style="69" customWidth="1"/>
    <col min="8205" max="8448" width="0.85546875" style="69"/>
    <col min="8449" max="8449" width="20.7109375" style="69" bestFit="1" customWidth="1"/>
    <col min="8450" max="8450" width="10.42578125" style="69" bestFit="1" customWidth="1"/>
    <col min="8451" max="8451" width="13.5703125" style="69" customWidth="1"/>
    <col min="8452" max="8452" width="12.5703125" style="69" customWidth="1"/>
    <col min="8453" max="8453" width="11.85546875" style="69" customWidth="1"/>
    <col min="8454" max="8454" width="10.42578125" style="69" customWidth="1"/>
    <col min="8455" max="8455" width="10" style="69" customWidth="1"/>
    <col min="8456" max="8456" width="9.28515625" style="69" customWidth="1"/>
    <col min="8457" max="8457" width="12.85546875" style="69" customWidth="1"/>
    <col min="8458" max="8458" width="12.7109375" style="69" customWidth="1"/>
    <col min="8459" max="8459" width="12.28515625" style="69" customWidth="1"/>
    <col min="8460" max="8460" width="10.7109375" style="69" customWidth="1"/>
    <col min="8461" max="8704" width="0.85546875" style="69"/>
    <col min="8705" max="8705" width="20.7109375" style="69" bestFit="1" customWidth="1"/>
    <col min="8706" max="8706" width="10.42578125" style="69" bestFit="1" customWidth="1"/>
    <col min="8707" max="8707" width="13.5703125" style="69" customWidth="1"/>
    <col min="8708" max="8708" width="12.5703125" style="69" customWidth="1"/>
    <col min="8709" max="8709" width="11.85546875" style="69" customWidth="1"/>
    <col min="8710" max="8710" width="10.42578125" style="69" customWidth="1"/>
    <col min="8711" max="8711" width="10" style="69" customWidth="1"/>
    <col min="8712" max="8712" width="9.28515625" style="69" customWidth="1"/>
    <col min="8713" max="8713" width="12.85546875" style="69" customWidth="1"/>
    <col min="8714" max="8714" width="12.7109375" style="69" customWidth="1"/>
    <col min="8715" max="8715" width="12.28515625" style="69" customWidth="1"/>
    <col min="8716" max="8716" width="10.7109375" style="69" customWidth="1"/>
    <col min="8717" max="8960" width="0.85546875" style="69"/>
    <col min="8961" max="8961" width="20.7109375" style="69" bestFit="1" customWidth="1"/>
    <col min="8962" max="8962" width="10.42578125" style="69" bestFit="1" customWidth="1"/>
    <col min="8963" max="8963" width="13.5703125" style="69" customWidth="1"/>
    <col min="8964" max="8964" width="12.5703125" style="69" customWidth="1"/>
    <col min="8965" max="8965" width="11.85546875" style="69" customWidth="1"/>
    <col min="8966" max="8966" width="10.42578125" style="69" customWidth="1"/>
    <col min="8967" max="8967" width="10" style="69" customWidth="1"/>
    <col min="8968" max="8968" width="9.28515625" style="69" customWidth="1"/>
    <col min="8969" max="8969" width="12.85546875" style="69" customWidth="1"/>
    <col min="8970" max="8970" width="12.7109375" style="69" customWidth="1"/>
    <col min="8971" max="8971" width="12.28515625" style="69" customWidth="1"/>
    <col min="8972" max="8972" width="10.7109375" style="69" customWidth="1"/>
    <col min="8973" max="9216" width="0.85546875" style="69"/>
    <col min="9217" max="9217" width="20.7109375" style="69" bestFit="1" customWidth="1"/>
    <col min="9218" max="9218" width="10.42578125" style="69" bestFit="1" customWidth="1"/>
    <col min="9219" max="9219" width="13.5703125" style="69" customWidth="1"/>
    <col min="9220" max="9220" width="12.5703125" style="69" customWidth="1"/>
    <col min="9221" max="9221" width="11.85546875" style="69" customWidth="1"/>
    <col min="9222" max="9222" width="10.42578125" style="69" customWidth="1"/>
    <col min="9223" max="9223" width="10" style="69" customWidth="1"/>
    <col min="9224" max="9224" width="9.28515625" style="69" customWidth="1"/>
    <col min="9225" max="9225" width="12.85546875" style="69" customWidth="1"/>
    <col min="9226" max="9226" width="12.7109375" style="69" customWidth="1"/>
    <col min="9227" max="9227" width="12.28515625" style="69" customWidth="1"/>
    <col min="9228" max="9228" width="10.7109375" style="69" customWidth="1"/>
    <col min="9229" max="9472" width="0.85546875" style="69"/>
    <col min="9473" max="9473" width="20.7109375" style="69" bestFit="1" customWidth="1"/>
    <col min="9474" max="9474" width="10.42578125" style="69" bestFit="1" customWidth="1"/>
    <col min="9475" max="9475" width="13.5703125" style="69" customWidth="1"/>
    <col min="9476" max="9476" width="12.5703125" style="69" customWidth="1"/>
    <col min="9477" max="9477" width="11.85546875" style="69" customWidth="1"/>
    <col min="9478" max="9478" width="10.42578125" style="69" customWidth="1"/>
    <col min="9479" max="9479" width="10" style="69" customWidth="1"/>
    <col min="9480" max="9480" width="9.28515625" style="69" customWidth="1"/>
    <col min="9481" max="9481" width="12.85546875" style="69" customWidth="1"/>
    <col min="9482" max="9482" width="12.7109375" style="69" customWidth="1"/>
    <col min="9483" max="9483" width="12.28515625" style="69" customWidth="1"/>
    <col min="9484" max="9484" width="10.7109375" style="69" customWidth="1"/>
    <col min="9485" max="9728" width="0.85546875" style="69"/>
    <col min="9729" max="9729" width="20.7109375" style="69" bestFit="1" customWidth="1"/>
    <col min="9730" max="9730" width="10.42578125" style="69" bestFit="1" customWidth="1"/>
    <col min="9731" max="9731" width="13.5703125" style="69" customWidth="1"/>
    <col min="9732" max="9732" width="12.5703125" style="69" customWidth="1"/>
    <col min="9733" max="9733" width="11.85546875" style="69" customWidth="1"/>
    <col min="9734" max="9734" width="10.42578125" style="69" customWidth="1"/>
    <col min="9735" max="9735" width="10" style="69" customWidth="1"/>
    <col min="9736" max="9736" width="9.28515625" style="69" customWidth="1"/>
    <col min="9737" max="9737" width="12.85546875" style="69" customWidth="1"/>
    <col min="9738" max="9738" width="12.7109375" style="69" customWidth="1"/>
    <col min="9739" max="9739" width="12.28515625" style="69" customWidth="1"/>
    <col min="9740" max="9740" width="10.7109375" style="69" customWidth="1"/>
    <col min="9741" max="9984" width="0.85546875" style="69"/>
    <col min="9985" max="9985" width="20.7109375" style="69" bestFit="1" customWidth="1"/>
    <col min="9986" max="9986" width="10.42578125" style="69" bestFit="1" customWidth="1"/>
    <col min="9987" max="9987" width="13.5703125" style="69" customWidth="1"/>
    <col min="9988" max="9988" width="12.5703125" style="69" customWidth="1"/>
    <col min="9989" max="9989" width="11.85546875" style="69" customWidth="1"/>
    <col min="9990" max="9990" width="10.42578125" style="69" customWidth="1"/>
    <col min="9991" max="9991" width="10" style="69" customWidth="1"/>
    <col min="9992" max="9992" width="9.28515625" style="69" customWidth="1"/>
    <col min="9993" max="9993" width="12.85546875" style="69" customWidth="1"/>
    <col min="9994" max="9994" width="12.7109375" style="69" customWidth="1"/>
    <col min="9995" max="9995" width="12.28515625" style="69" customWidth="1"/>
    <col min="9996" max="9996" width="10.7109375" style="69" customWidth="1"/>
    <col min="9997" max="10240" width="0.85546875" style="69"/>
    <col min="10241" max="10241" width="20.7109375" style="69" bestFit="1" customWidth="1"/>
    <col min="10242" max="10242" width="10.42578125" style="69" bestFit="1" customWidth="1"/>
    <col min="10243" max="10243" width="13.5703125" style="69" customWidth="1"/>
    <col min="10244" max="10244" width="12.5703125" style="69" customWidth="1"/>
    <col min="10245" max="10245" width="11.85546875" style="69" customWidth="1"/>
    <col min="10246" max="10246" width="10.42578125" style="69" customWidth="1"/>
    <col min="10247" max="10247" width="10" style="69" customWidth="1"/>
    <col min="10248" max="10248" width="9.28515625" style="69" customWidth="1"/>
    <col min="10249" max="10249" width="12.85546875" style="69" customWidth="1"/>
    <col min="10250" max="10250" width="12.7109375" style="69" customWidth="1"/>
    <col min="10251" max="10251" width="12.28515625" style="69" customWidth="1"/>
    <col min="10252" max="10252" width="10.7109375" style="69" customWidth="1"/>
    <col min="10253" max="10496" width="0.85546875" style="69"/>
    <col min="10497" max="10497" width="20.7109375" style="69" bestFit="1" customWidth="1"/>
    <col min="10498" max="10498" width="10.42578125" style="69" bestFit="1" customWidth="1"/>
    <col min="10499" max="10499" width="13.5703125" style="69" customWidth="1"/>
    <col min="10500" max="10500" width="12.5703125" style="69" customWidth="1"/>
    <col min="10501" max="10501" width="11.85546875" style="69" customWidth="1"/>
    <col min="10502" max="10502" width="10.42578125" style="69" customWidth="1"/>
    <col min="10503" max="10503" width="10" style="69" customWidth="1"/>
    <col min="10504" max="10504" width="9.28515625" style="69" customWidth="1"/>
    <col min="10505" max="10505" width="12.85546875" style="69" customWidth="1"/>
    <col min="10506" max="10506" width="12.7109375" style="69" customWidth="1"/>
    <col min="10507" max="10507" width="12.28515625" style="69" customWidth="1"/>
    <col min="10508" max="10508" width="10.7109375" style="69" customWidth="1"/>
    <col min="10509" max="10752" width="0.85546875" style="69"/>
    <col min="10753" max="10753" width="20.7109375" style="69" bestFit="1" customWidth="1"/>
    <col min="10754" max="10754" width="10.42578125" style="69" bestFit="1" customWidth="1"/>
    <col min="10755" max="10755" width="13.5703125" style="69" customWidth="1"/>
    <col min="10756" max="10756" width="12.5703125" style="69" customWidth="1"/>
    <col min="10757" max="10757" width="11.85546875" style="69" customWidth="1"/>
    <col min="10758" max="10758" width="10.42578125" style="69" customWidth="1"/>
    <col min="10759" max="10759" width="10" style="69" customWidth="1"/>
    <col min="10760" max="10760" width="9.28515625" style="69" customWidth="1"/>
    <col min="10761" max="10761" width="12.85546875" style="69" customWidth="1"/>
    <col min="10762" max="10762" width="12.7109375" style="69" customWidth="1"/>
    <col min="10763" max="10763" width="12.28515625" style="69" customWidth="1"/>
    <col min="10764" max="10764" width="10.7109375" style="69" customWidth="1"/>
    <col min="10765" max="11008" width="0.85546875" style="69"/>
    <col min="11009" max="11009" width="20.7109375" style="69" bestFit="1" customWidth="1"/>
    <col min="11010" max="11010" width="10.42578125" style="69" bestFit="1" customWidth="1"/>
    <col min="11011" max="11011" width="13.5703125" style="69" customWidth="1"/>
    <col min="11012" max="11012" width="12.5703125" style="69" customWidth="1"/>
    <col min="11013" max="11013" width="11.85546875" style="69" customWidth="1"/>
    <col min="11014" max="11014" width="10.42578125" style="69" customWidth="1"/>
    <col min="11015" max="11015" width="10" style="69" customWidth="1"/>
    <col min="11016" max="11016" width="9.28515625" style="69" customWidth="1"/>
    <col min="11017" max="11017" width="12.85546875" style="69" customWidth="1"/>
    <col min="11018" max="11018" width="12.7109375" style="69" customWidth="1"/>
    <col min="11019" max="11019" width="12.28515625" style="69" customWidth="1"/>
    <col min="11020" max="11020" width="10.7109375" style="69" customWidth="1"/>
    <col min="11021" max="11264" width="0.85546875" style="69"/>
    <col min="11265" max="11265" width="20.7109375" style="69" bestFit="1" customWidth="1"/>
    <col min="11266" max="11266" width="10.42578125" style="69" bestFit="1" customWidth="1"/>
    <col min="11267" max="11267" width="13.5703125" style="69" customWidth="1"/>
    <col min="11268" max="11268" width="12.5703125" style="69" customWidth="1"/>
    <col min="11269" max="11269" width="11.85546875" style="69" customWidth="1"/>
    <col min="11270" max="11270" width="10.42578125" style="69" customWidth="1"/>
    <col min="11271" max="11271" width="10" style="69" customWidth="1"/>
    <col min="11272" max="11272" width="9.28515625" style="69" customWidth="1"/>
    <col min="11273" max="11273" width="12.85546875" style="69" customWidth="1"/>
    <col min="11274" max="11274" width="12.7109375" style="69" customWidth="1"/>
    <col min="11275" max="11275" width="12.28515625" style="69" customWidth="1"/>
    <col min="11276" max="11276" width="10.7109375" style="69" customWidth="1"/>
    <col min="11277" max="11520" width="0.85546875" style="69"/>
    <col min="11521" max="11521" width="20.7109375" style="69" bestFit="1" customWidth="1"/>
    <col min="11522" max="11522" width="10.42578125" style="69" bestFit="1" customWidth="1"/>
    <col min="11523" max="11523" width="13.5703125" style="69" customWidth="1"/>
    <col min="11524" max="11524" width="12.5703125" style="69" customWidth="1"/>
    <col min="11525" max="11525" width="11.85546875" style="69" customWidth="1"/>
    <col min="11526" max="11526" width="10.42578125" style="69" customWidth="1"/>
    <col min="11527" max="11527" width="10" style="69" customWidth="1"/>
    <col min="11528" max="11528" width="9.28515625" style="69" customWidth="1"/>
    <col min="11529" max="11529" width="12.85546875" style="69" customWidth="1"/>
    <col min="11530" max="11530" width="12.7109375" style="69" customWidth="1"/>
    <col min="11531" max="11531" width="12.28515625" style="69" customWidth="1"/>
    <col min="11532" max="11532" width="10.7109375" style="69" customWidth="1"/>
    <col min="11533" max="11776" width="0.85546875" style="69"/>
    <col min="11777" max="11777" width="20.7109375" style="69" bestFit="1" customWidth="1"/>
    <col min="11778" max="11778" width="10.42578125" style="69" bestFit="1" customWidth="1"/>
    <col min="11779" max="11779" width="13.5703125" style="69" customWidth="1"/>
    <col min="11780" max="11780" width="12.5703125" style="69" customWidth="1"/>
    <col min="11781" max="11781" width="11.85546875" style="69" customWidth="1"/>
    <col min="11782" max="11782" width="10.42578125" style="69" customWidth="1"/>
    <col min="11783" max="11783" width="10" style="69" customWidth="1"/>
    <col min="11784" max="11784" width="9.28515625" style="69" customWidth="1"/>
    <col min="11785" max="11785" width="12.85546875" style="69" customWidth="1"/>
    <col min="11786" max="11786" width="12.7109375" style="69" customWidth="1"/>
    <col min="11787" max="11787" width="12.28515625" style="69" customWidth="1"/>
    <col min="11788" max="11788" width="10.7109375" style="69" customWidth="1"/>
    <col min="11789" max="12032" width="0.85546875" style="69"/>
    <col min="12033" max="12033" width="20.7109375" style="69" bestFit="1" customWidth="1"/>
    <col min="12034" max="12034" width="10.42578125" style="69" bestFit="1" customWidth="1"/>
    <col min="12035" max="12035" width="13.5703125" style="69" customWidth="1"/>
    <col min="12036" max="12036" width="12.5703125" style="69" customWidth="1"/>
    <col min="12037" max="12037" width="11.85546875" style="69" customWidth="1"/>
    <col min="12038" max="12038" width="10.42578125" style="69" customWidth="1"/>
    <col min="12039" max="12039" width="10" style="69" customWidth="1"/>
    <col min="12040" max="12040" width="9.28515625" style="69" customWidth="1"/>
    <col min="12041" max="12041" width="12.85546875" style="69" customWidth="1"/>
    <col min="12042" max="12042" width="12.7109375" style="69" customWidth="1"/>
    <col min="12043" max="12043" width="12.28515625" style="69" customWidth="1"/>
    <col min="12044" max="12044" width="10.7109375" style="69" customWidth="1"/>
    <col min="12045" max="12288" width="0.85546875" style="69"/>
    <col min="12289" max="12289" width="20.7109375" style="69" bestFit="1" customWidth="1"/>
    <col min="12290" max="12290" width="10.42578125" style="69" bestFit="1" customWidth="1"/>
    <col min="12291" max="12291" width="13.5703125" style="69" customWidth="1"/>
    <col min="12292" max="12292" width="12.5703125" style="69" customWidth="1"/>
    <col min="12293" max="12293" width="11.85546875" style="69" customWidth="1"/>
    <col min="12294" max="12294" width="10.42578125" style="69" customWidth="1"/>
    <col min="12295" max="12295" width="10" style="69" customWidth="1"/>
    <col min="12296" max="12296" width="9.28515625" style="69" customWidth="1"/>
    <col min="12297" max="12297" width="12.85546875" style="69" customWidth="1"/>
    <col min="12298" max="12298" width="12.7109375" style="69" customWidth="1"/>
    <col min="12299" max="12299" width="12.28515625" style="69" customWidth="1"/>
    <col min="12300" max="12300" width="10.7109375" style="69" customWidth="1"/>
    <col min="12301" max="12544" width="0.85546875" style="69"/>
    <col min="12545" max="12545" width="20.7109375" style="69" bestFit="1" customWidth="1"/>
    <col min="12546" max="12546" width="10.42578125" style="69" bestFit="1" customWidth="1"/>
    <col min="12547" max="12547" width="13.5703125" style="69" customWidth="1"/>
    <col min="12548" max="12548" width="12.5703125" style="69" customWidth="1"/>
    <col min="12549" max="12549" width="11.85546875" style="69" customWidth="1"/>
    <col min="12550" max="12550" width="10.42578125" style="69" customWidth="1"/>
    <col min="12551" max="12551" width="10" style="69" customWidth="1"/>
    <col min="12552" max="12552" width="9.28515625" style="69" customWidth="1"/>
    <col min="12553" max="12553" width="12.85546875" style="69" customWidth="1"/>
    <col min="12554" max="12554" width="12.7109375" style="69" customWidth="1"/>
    <col min="12555" max="12555" width="12.28515625" style="69" customWidth="1"/>
    <col min="12556" max="12556" width="10.7109375" style="69" customWidth="1"/>
    <col min="12557" max="12800" width="0.85546875" style="69"/>
    <col min="12801" max="12801" width="20.7109375" style="69" bestFit="1" customWidth="1"/>
    <col min="12802" max="12802" width="10.42578125" style="69" bestFit="1" customWidth="1"/>
    <col min="12803" max="12803" width="13.5703125" style="69" customWidth="1"/>
    <col min="12804" max="12804" width="12.5703125" style="69" customWidth="1"/>
    <col min="12805" max="12805" width="11.85546875" style="69" customWidth="1"/>
    <col min="12806" max="12806" width="10.42578125" style="69" customWidth="1"/>
    <col min="12807" max="12807" width="10" style="69" customWidth="1"/>
    <col min="12808" max="12808" width="9.28515625" style="69" customWidth="1"/>
    <col min="12809" max="12809" width="12.85546875" style="69" customWidth="1"/>
    <col min="12810" max="12810" width="12.7109375" style="69" customWidth="1"/>
    <col min="12811" max="12811" width="12.28515625" style="69" customWidth="1"/>
    <col min="12812" max="12812" width="10.7109375" style="69" customWidth="1"/>
    <col min="12813" max="13056" width="0.85546875" style="69"/>
    <col min="13057" max="13057" width="20.7109375" style="69" bestFit="1" customWidth="1"/>
    <col min="13058" max="13058" width="10.42578125" style="69" bestFit="1" customWidth="1"/>
    <col min="13059" max="13059" width="13.5703125" style="69" customWidth="1"/>
    <col min="13060" max="13060" width="12.5703125" style="69" customWidth="1"/>
    <col min="13061" max="13061" width="11.85546875" style="69" customWidth="1"/>
    <col min="13062" max="13062" width="10.42578125" style="69" customWidth="1"/>
    <col min="13063" max="13063" width="10" style="69" customWidth="1"/>
    <col min="13064" max="13064" width="9.28515625" style="69" customWidth="1"/>
    <col min="13065" max="13065" width="12.85546875" style="69" customWidth="1"/>
    <col min="13066" max="13066" width="12.7109375" style="69" customWidth="1"/>
    <col min="13067" max="13067" width="12.28515625" style="69" customWidth="1"/>
    <col min="13068" max="13068" width="10.7109375" style="69" customWidth="1"/>
    <col min="13069" max="13312" width="0.85546875" style="69"/>
    <col min="13313" max="13313" width="20.7109375" style="69" bestFit="1" customWidth="1"/>
    <col min="13314" max="13314" width="10.42578125" style="69" bestFit="1" customWidth="1"/>
    <col min="13315" max="13315" width="13.5703125" style="69" customWidth="1"/>
    <col min="13316" max="13316" width="12.5703125" style="69" customWidth="1"/>
    <col min="13317" max="13317" width="11.85546875" style="69" customWidth="1"/>
    <col min="13318" max="13318" width="10.42578125" style="69" customWidth="1"/>
    <col min="13319" max="13319" width="10" style="69" customWidth="1"/>
    <col min="13320" max="13320" width="9.28515625" style="69" customWidth="1"/>
    <col min="13321" max="13321" width="12.85546875" style="69" customWidth="1"/>
    <col min="13322" max="13322" width="12.7109375" style="69" customWidth="1"/>
    <col min="13323" max="13323" width="12.28515625" style="69" customWidth="1"/>
    <col min="13324" max="13324" width="10.7109375" style="69" customWidth="1"/>
    <col min="13325" max="13568" width="0.85546875" style="69"/>
    <col min="13569" max="13569" width="20.7109375" style="69" bestFit="1" customWidth="1"/>
    <col min="13570" max="13570" width="10.42578125" style="69" bestFit="1" customWidth="1"/>
    <col min="13571" max="13571" width="13.5703125" style="69" customWidth="1"/>
    <col min="13572" max="13572" width="12.5703125" style="69" customWidth="1"/>
    <col min="13573" max="13573" width="11.85546875" style="69" customWidth="1"/>
    <col min="13574" max="13574" width="10.42578125" style="69" customWidth="1"/>
    <col min="13575" max="13575" width="10" style="69" customWidth="1"/>
    <col min="13576" max="13576" width="9.28515625" style="69" customWidth="1"/>
    <col min="13577" max="13577" width="12.85546875" style="69" customWidth="1"/>
    <col min="13578" max="13578" width="12.7109375" style="69" customWidth="1"/>
    <col min="13579" max="13579" width="12.28515625" style="69" customWidth="1"/>
    <col min="13580" max="13580" width="10.7109375" style="69" customWidth="1"/>
    <col min="13581" max="13824" width="0.85546875" style="69"/>
    <col min="13825" max="13825" width="20.7109375" style="69" bestFit="1" customWidth="1"/>
    <col min="13826" max="13826" width="10.42578125" style="69" bestFit="1" customWidth="1"/>
    <col min="13827" max="13827" width="13.5703125" style="69" customWidth="1"/>
    <col min="13828" max="13828" width="12.5703125" style="69" customWidth="1"/>
    <col min="13829" max="13829" width="11.85546875" style="69" customWidth="1"/>
    <col min="13830" max="13830" width="10.42578125" style="69" customWidth="1"/>
    <col min="13831" max="13831" width="10" style="69" customWidth="1"/>
    <col min="13832" max="13832" width="9.28515625" style="69" customWidth="1"/>
    <col min="13833" max="13833" width="12.85546875" style="69" customWidth="1"/>
    <col min="13834" max="13834" width="12.7109375" style="69" customWidth="1"/>
    <col min="13835" max="13835" width="12.28515625" style="69" customWidth="1"/>
    <col min="13836" max="13836" width="10.7109375" style="69" customWidth="1"/>
    <col min="13837" max="14080" width="0.85546875" style="69"/>
    <col min="14081" max="14081" width="20.7109375" style="69" bestFit="1" customWidth="1"/>
    <col min="14082" max="14082" width="10.42578125" style="69" bestFit="1" customWidth="1"/>
    <col min="14083" max="14083" width="13.5703125" style="69" customWidth="1"/>
    <col min="14084" max="14084" width="12.5703125" style="69" customWidth="1"/>
    <col min="14085" max="14085" width="11.85546875" style="69" customWidth="1"/>
    <col min="14086" max="14086" width="10.42578125" style="69" customWidth="1"/>
    <col min="14087" max="14087" width="10" style="69" customWidth="1"/>
    <col min="14088" max="14088" width="9.28515625" style="69" customWidth="1"/>
    <col min="14089" max="14089" width="12.85546875" style="69" customWidth="1"/>
    <col min="14090" max="14090" width="12.7109375" style="69" customWidth="1"/>
    <col min="14091" max="14091" width="12.28515625" style="69" customWidth="1"/>
    <col min="14092" max="14092" width="10.7109375" style="69" customWidth="1"/>
    <col min="14093" max="14336" width="0.85546875" style="69"/>
    <col min="14337" max="14337" width="20.7109375" style="69" bestFit="1" customWidth="1"/>
    <col min="14338" max="14338" width="10.42578125" style="69" bestFit="1" customWidth="1"/>
    <col min="14339" max="14339" width="13.5703125" style="69" customWidth="1"/>
    <col min="14340" max="14340" width="12.5703125" style="69" customWidth="1"/>
    <col min="14341" max="14341" width="11.85546875" style="69" customWidth="1"/>
    <col min="14342" max="14342" width="10.42578125" style="69" customWidth="1"/>
    <col min="14343" max="14343" width="10" style="69" customWidth="1"/>
    <col min="14344" max="14344" width="9.28515625" style="69" customWidth="1"/>
    <col min="14345" max="14345" width="12.85546875" style="69" customWidth="1"/>
    <col min="14346" max="14346" width="12.7109375" style="69" customWidth="1"/>
    <col min="14347" max="14347" width="12.28515625" style="69" customWidth="1"/>
    <col min="14348" max="14348" width="10.7109375" style="69" customWidth="1"/>
    <col min="14349" max="14592" width="0.85546875" style="69"/>
    <col min="14593" max="14593" width="20.7109375" style="69" bestFit="1" customWidth="1"/>
    <col min="14594" max="14594" width="10.42578125" style="69" bestFit="1" customWidth="1"/>
    <col min="14595" max="14595" width="13.5703125" style="69" customWidth="1"/>
    <col min="14596" max="14596" width="12.5703125" style="69" customWidth="1"/>
    <col min="14597" max="14597" width="11.85546875" style="69" customWidth="1"/>
    <col min="14598" max="14598" width="10.42578125" style="69" customWidth="1"/>
    <col min="14599" max="14599" width="10" style="69" customWidth="1"/>
    <col min="14600" max="14600" width="9.28515625" style="69" customWidth="1"/>
    <col min="14601" max="14601" width="12.85546875" style="69" customWidth="1"/>
    <col min="14602" max="14602" width="12.7109375" style="69" customWidth="1"/>
    <col min="14603" max="14603" width="12.28515625" style="69" customWidth="1"/>
    <col min="14604" max="14604" width="10.7109375" style="69" customWidth="1"/>
    <col min="14605" max="14848" width="0.85546875" style="69"/>
    <col min="14849" max="14849" width="20.7109375" style="69" bestFit="1" customWidth="1"/>
    <col min="14850" max="14850" width="10.42578125" style="69" bestFit="1" customWidth="1"/>
    <col min="14851" max="14851" width="13.5703125" style="69" customWidth="1"/>
    <col min="14852" max="14852" width="12.5703125" style="69" customWidth="1"/>
    <col min="14853" max="14853" width="11.85546875" style="69" customWidth="1"/>
    <col min="14854" max="14854" width="10.42578125" style="69" customWidth="1"/>
    <col min="14855" max="14855" width="10" style="69" customWidth="1"/>
    <col min="14856" max="14856" width="9.28515625" style="69" customWidth="1"/>
    <col min="14857" max="14857" width="12.85546875" style="69" customWidth="1"/>
    <col min="14858" max="14858" width="12.7109375" style="69" customWidth="1"/>
    <col min="14859" max="14859" width="12.28515625" style="69" customWidth="1"/>
    <col min="14860" max="14860" width="10.7109375" style="69" customWidth="1"/>
    <col min="14861" max="15104" width="0.85546875" style="69"/>
    <col min="15105" max="15105" width="20.7109375" style="69" bestFit="1" customWidth="1"/>
    <col min="15106" max="15106" width="10.42578125" style="69" bestFit="1" customWidth="1"/>
    <col min="15107" max="15107" width="13.5703125" style="69" customWidth="1"/>
    <col min="15108" max="15108" width="12.5703125" style="69" customWidth="1"/>
    <col min="15109" max="15109" width="11.85546875" style="69" customWidth="1"/>
    <col min="15110" max="15110" width="10.42578125" style="69" customWidth="1"/>
    <col min="15111" max="15111" width="10" style="69" customWidth="1"/>
    <col min="15112" max="15112" width="9.28515625" style="69" customWidth="1"/>
    <col min="15113" max="15113" width="12.85546875" style="69" customWidth="1"/>
    <col min="15114" max="15114" width="12.7109375" style="69" customWidth="1"/>
    <col min="15115" max="15115" width="12.28515625" style="69" customWidth="1"/>
    <col min="15116" max="15116" width="10.7109375" style="69" customWidth="1"/>
    <col min="15117" max="15360" width="0.85546875" style="69"/>
    <col min="15361" max="15361" width="20.7109375" style="69" bestFit="1" customWidth="1"/>
    <col min="15362" max="15362" width="10.42578125" style="69" bestFit="1" customWidth="1"/>
    <col min="15363" max="15363" width="13.5703125" style="69" customWidth="1"/>
    <col min="15364" max="15364" width="12.5703125" style="69" customWidth="1"/>
    <col min="15365" max="15365" width="11.85546875" style="69" customWidth="1"/>
    <col min="15366" max="15366" width="10.42578125" style="69" customWidth="1"/>
    <col min="15367" max="15367" width="10" style="69" customWidth="1"/>
    <col min="15368" max="15368" width="9.28515625" style="69" customWidth="1"/>
    <col min="15369" max="15369" width="12.85546875" style="69" customWidth="1"/>
    <col min="15370" max="15370" width="12.7109375" style="69" customWidth="1"/>
    <col min="15371" max="15371" width="12.28515625" style="69" customWidth="1"/>
    <col min="15372" max="15372" width="10.7109375" style="69" customWidth="1"/>
    <col min="15373" max="15616" width="0.85546875" style="69"/>
    <col min="15617" max="15617" width="20.7109375" style="69" bestFit="1" customWidth="1"/>
    <col min="15618" max="15618" width="10.42578125" style="69" bestFit="1" customWidth="1"/>
    <col min="15619" max="15619" width="13.5703125" style="69" customWidth="1"/>
    <col min="15620" max="15620" width="12.5703125" style="69" customWidth="1"/>
    <col min="15621" max="15621" width="11.85546875" style="69" customWidth="1"/>
    <col min="15622" max="15622" width="10.42578125" style="69" customWidth="1"/>
    <col min="15623" max="15623" width="10" style="69" customWidth="1"/>
    <col min="15624" max="15624" width="9.28515625" style="69" customWidth="1"/>
    <col min="15625" max="15625" width="12.85546875" style="69" customWidth="1"/>
    <col min="15626" max="15626" width="12.7109375" style="69" customWidth="1"/>
    <col min="15627" max="15627" width="12.28515625" style="69" customWidth="1"/>
    <col min="15628" max="15628" width="10.7109375" style="69" customWidth="1"/>
    <col min="15629" max="15872" width="0.85546875" style="69"/>
    <col min="15873" max="15873" width="20.7109375" style="69" bestFit="1" customWidth="1"/>
    <col min="15874" max="15874" width="10.42578125" style="69" bestFit="1" customWidth="1"/>
    <col min="15875" max="15875" width="13.5703125" style="69" customWidth="1"/>
    <col min="15876" max="15876" width="12.5703125" style="69" customWidth="1"/>
    <col min="15877" max="15877" width="11.85546875" style="69" customWidth="1"/>
    <col min="15878" max="15878" width="10.42578125" style="69" customWidth="1"/>
    <col min="15879" max="15879" width="10" style="69" customWidth="1"/>
    <col min="15880" max="15880" width="9.28515625" style="69" customWidth="1"/>
    <col min="15881" max="15881" width="12.85546875" style="69" customWidth="1"/>
    <col min="15882" max="15882" width="12.7109375" style="69" customWidth="1"/>
    <col min="15883" max="15883" width="12.28515625" style="69" customWidth="1"/>
    <col min="15884" max="15884" width="10.7109375" style="69" customWidth="1"/>
    <col min="15885" max="16128" width="0.85546875" style="69"/>
    <col min="16129" max="16129" width="20.7109375" style="69" bestFit="1" customWidth="1"/>
    <col min="16130" max="16130" width="10.42578125" style="69" bestFit="1" customWidth="1"/>
    <col min="16131" max="16131" width="13.5703125" style="69" customWidth="1"/>
    <col min="16132" max="16132" width="12.5703125" style="69" customWidth="1"/>
    <col min="16133" max="16133" width="11.85546875" style="69" customWidth="1"/>
    <col min="16134" max="16134" width="10.42578125" style="69" customWidth="1"/>
    <col min="16135" max="16135" width="10" style="69" customWidth="1"/>
    <col min="16136" max="16136" width="9.28515625" style="69" customWidth="1"/>
    <col min="16137" max="16137" width="12.85546875" style="69" customWidth="1"/>
    <col min="16138" max="16138" width="12.7109375" style="69" customWidth="1"/>
    <col min="16139" max="16139" width="12.28515625" style="69" customWidth="1"/>
    <col min="16140" max="16140" width="10.7109375" style="69" customWidth="1"/>
    <col min="16141" max="16384" width="0.85546875" style="69"/>
  </cols>
  <sheetData>
    <row r="1" spans="1:11" ht="1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6.25" customHeight="1">
      <c r="A2" s="387" t="s">
        <v>559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</row>
    <row r="3" spans="1:11" ht="12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s="132" customFormat="1" ht="12" customHeight="1">
      <c r="A4" s="398" t="s">
        <v>503</v>
      </c>
      <c r="B4" s="398" t="s">
        <v>19</v>
      </c>
      <c r="C4" s="412" t="s">
        <v>560</v>
      </c>
      <c r="D4" s="412"/>
      <c r="E4" s="412"/>
      <c r="F4" s="398" t="s">
        <v>561</v>
      </c>
      <c r="G4" s="398"/>
      <c r="H4" s="398"/>
      <c r="I4" s="398" t="s">
        <v>353</v>
      </c>
      <c r="J4" s="398"/>
      <c r="K4" s="398"/>
    </row>
    <row r="5" spans="1:11" s="132" customFormat="1">
      <c r="A5" s="398"/>
      <c r="B5" s="398"/>
      <c r="C5" s="70" t="s">
        <v>648</v>
      </c>
      <c r="D5" s="70" t="s">
        <v>681</v>
      </c>
      <c r="E5" s="70" t="s">
        <v>694</v>
      </c>
      <c r="F5" s="70" t="s">
        <v>648</v>
      </c>
      <c r="G5" s="70" t="s">
        <v>681</v>
      </c>
      <c r="H5" s="70" t="s">
        <v>694</v>
      </c>
      <c r="I5" s="70" t="s">
        <v>648</v>
      </c>
      <c r="J5" s="70" t="s">
        <v>681</v>
      </c>
      <c r="K5" s="70" t="s">
        <v>694</v>
      </c>
    </row>
    <row r="6" spans="1:11" s="132" customFormat="1" ht="42.6" customHeight="1">
      <c r="A6" s="398"/>
      <c r="B6" s="398"/>
      <c r="C6" s="77" t="s">
        <v>355</v>
      </c>
      <c r="D6" s="77" t="s">
        <v>391</v>
      </c>
      <c r="E6" s="77" t="s">
        <v>392</v>
      </c>
      <c r="F6" s="76" t="s">
        <v>355</v>
      </c>
      <c r="G6" s="77" t="s">
        <v>391</v>
      </c>
      <c r="H6" s="77" t="s">
        <v>392</v>
      </c>
      <c r="I6" s="77" t="s">
        <v>355</v>
      </c>
      <c r="J6" s="77" t="s">
        <v>391</v>
      </c>
      <c r="K6" s="77" t="s">
        <v>392</v>
      </c>
    </row>
    <row r="7" spans="1:11" s="132" customFormat="1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</row>
    <row r="8" spans="1:11" s="132" customFormat="1">
      <c r="A8" s="167" t="s">
        <v>562</v>
      </c>
      <c r="B8" s="148" t="s">
        <v>30</v>
      </c>
      <c r="C8" s="168">
        <f>ROUND(I8/F8,2)</f>
        <v>380.92</v>
      </c>
      <c r="D8" s="168">
        <f t="shared" ref="C8:E14" si="0">ROUND(J8/G8,2)</f>
        <v>313.36</v>
      </c>
      <c r="E8" s="168">
        <f t="shared" si="0"/>
        <v>313.36</v>
      </c>
      <c r="F8" s="74">
        <v>2584.85</v>
      </c>
      <c r="G8" s="74">
        <f t="shared" ref="G8:H11" si="1">F8</f>
        <v>2584.85</v>
      </c>
      <c r="H8" s="74">
        <f t="shared" si="1"/>
        <v>2584.85</v>
      </c>
      <c r="I8" s="74">
        <v>984609.5</v>
      </c>
      <c r="J8" s="74">
        <v>810000</v>
      </c>
      <c r="K8" s="74">
        <f>J8</f>
        <v>810000</v>
      </c>
    </row>
    <row r="9" spans="1:11" s="132" customFormat="1">
      <c r="A9" s="133" t="s">
        <v>625</v>
      </c>
      <c r="B9" s="148" t="s">
        <v>509</v>
      </c>
      <c r="C9" s="133">
        <f t="shared" ref="C9:E9" si="2">ROUND(I9/F9,2)</f>
        <v>0</v>
      </c>
      <c r="D9" s="133">
        <f t="shared" si="2"/>
        <v>0</v>
      </c>
      <c r="E9" s="133">
        <f t="shared" si="2"/>
        <v>0</v>
      </c>
      <c r="F9" s="133">
        <v>7.31</v>
      </c>
      <c r="G9" s="74">
        <f t="shared" si="1"/>
        <v>7.31</v>
      </c>
      <c r="H9" s="74">
        <f t="shared" si="1"/>
        <v>7.31</v>
      </c>
      <c r="I9" s="74"/>
      <c r="J9" s="74"/>
      <c r="K9" s="74">
        <f>J9</f>
        <v>0</v>
      </c>
    </row>
    <row r="10" spans="1:11" s="132" customFormat="1">
      <c r="A10" s="167" t="s">
        <v>563</v>
      </c>
      <c r="B10" s="148" t="s">
        <v>34</v>
      </c>
      <c r="C10" s="168">
        <f>ROUND(I10/F10,2)</f>
        <v>162162.16</v>
      </c>
      <c r="D10" s="168">
        <f t="shared" si="0"/>
        <v>162162.16</v>
      </c>
      <c r="E10" s="168">
        <f t="shared" si="0"/>
        <v>162162.16</v>
      </c>
      <c r="F10" s="74">
        <v>10.36</v>
      </c>
      <c r="G10" s="74">
        <f t="shared" si="1"/>
        <v>10.36</v>
      </c>
      <c r="H10" s="74">
        <f t="shared" si="1"/>
        <v>10.36</v>
      </c>
      <c r="I10" s="74">
        <v>1680000</v>
      </c>
      <c r="J10" s="74">
        <v>1680000</v>
      </c>
      <c r="K10" s="74">
        <v>1680000</v>
      </c>
    </row>
    <row r="11" spans="1:11" s="132" customFormat="1">
      <c r="A11" s="133" t="s">
        <v>626</v>
      </c>
      <c r="B11" s="148" t="s">
        <v>509</v>
      </c>
      <c r="C11" s="168">
        <f>ROUND(I11/F11,2)</f>
        <v>9365.56</v>
      </c>
      <c r="D11" s="168">
        <f t="shared" si="0"/>
        <v>5589.12</v>
      </c>
      <c r="E11" s="168">
        <f t="shared" si="0"/>
        <v>5589.12</v>
      </c>
      <c r="F11" s="74">
        <v>33.1</v>
      </c>
      <c r="G11" s="74">
        <f t="shared" si="1"/>
        <v>33.1</v>
      </c>
      <c r="H11" s="74">
        <f t="shared" si="1"/>
        <v>33.1</v>
      </c>
      <c r="I11" s="74">
        <v>310000</v>
      </c>
      <c r="J11" s="74">
        <v>185000</v>
      </c>
      <c r="K11" s="74">
        <f t="shared" ref="K11:K13" si="3">J11</f>
        <v>185000</v>
      </c>
    </row>
    <row r="12" spans="1:11" s="132" customFormat="1">
      <c r="A12" s="133" t="s">
        <v>627</v>
      </c>
      <c r="B12" s="148" t="s">
        <v>565</v>
      </c>
      <c r="C12" s="133">
        <f>ROUND(I12/F12,2)</f>
        <v>0</v>
      </c>
      <c r="D12" s="133">
        <f t="shared" si="0"/>
        <v>0</v>
      </c>
      <c r="E12" s="133">
        <f t="shared" si="0"/>
        <v>0</v>
      </c>
      <c r="F12" s="133">
        <v>21.49</v>
      </c>
      <c r="G12" s="74">
        <f t="shared" ref="G12:H13" si="4">F12</f>
        <v>21.49</v>
      </c>
      <c r="H12" s="74">
        <f t="shared" si="4"/>
        <v>21.49</v>
      </c>
      <c r="I12" s="74"/>
      <c r="J12" s="74"/>
      <c r="K12" s="74">
        <f t="shared" si="3"/>
        <v>0</v>
      </c>
    </row>
    <row r="13" spans="1:11" s="132" customFormat="1" ht="76.5">
      <c r="A13" s="101" t="s">
        <v>628</v>
      </c>
      <c r="B13" s="148" t="s">
        <v>566</v>
      </c>
      <c r="C13" s="133">
        <f t="shared" si="0"/>
        <v>0</v>
      </c>
      <c r="D13" s="133">
        <f t="shared" si="0"/>
        <v>0</v>
      </c>
      <c r="E13" s="133">
        <f t="shared" si="0"/>
        <v>0</v>
      </c>
      <c r="F13" s="133">
        <v>10.75</v>
      </c>
      <c r="G13" s="74">
        <f t="shared" si="4"/>
        <v>10.75</v>
      </c>
      <c r="H13" s="74">
        <f t="shared" si="4"/>
        <v>10.75</v>
      </c>
      <c r="I13" s="74"/>
      <c r="J13" s="74"/>
      <c r="K13" s="74">
        <f t="shared" si="3"/>
        <v>0</v>
      </c>
    </row>
    <row r="14" spans="1:11" s="132" customFormat="1">
      <c r="A14" s="133" t="s">
        <v>629</v>
      </c>
      <c r="B14" s="148" t="s">
        <v>564</v>
      </c>
      <c r="C14" s="168">
        <f t="shared" si="0"/>
        <v>90.81</v>
      </c>
      <c r="D14" s="168">
        <f t="shared" si="0"/>
        <v>174.64</v>
      </c>
      <c r="E14" s="168">
        <f t="shared" si="0"/>
        <v>167.92</v>
      </c>
      <c r="F14" s="74">
        <v>1376.45</v>
      </c>
      <c r="G14" s="74">
        <v>1431.51</v>
      </c>
      <c r="H14" s="74">
        <v>1488.77</v>
      </c>
      <c r="I14" s="222">
        <v>125000</v>
      </c>
      <c r="J14" s="222">
        <v>250000</v>
      </c>
      <c r="K14" s="222">
        <v>250000</v>
      </c>
    </row>
    <row r="15" spans="1:11" s="132" customFormat="1">
      <c r="A15" s="133"/>
      <c r="B15" s="148" t="s">
        <v>565</v>
      </c>
      <c r="C15" s="133"/>
      <c r="D15" s="133"/>
      <c r="E15" s="133"/>
      <c r="F15" s="133"/>
      <c r="G15" s="133"/>
      <c r="H15" s="133"/>
      <c r="I15" s="74"/>
      <c r="J15" s="74"/>
      <c r="K15" s="74"/>
    </row>
    <row r="16" spans="1:11" s="132" customFormat="1">
      <c r="A16" s="133"/>
      <c r="B16" s="148" t="s">
        <v>566</v>
      </c>
      <c r="C16" s="133"/>
      <c r="D16" s="133"/>
      <c r="E16" s="133"/>
      <c r="F16" s="133"/>
      <c r="G16" s="133"/>
      <c r="H16" s="133"/>
      <c r="I16" s="74"/>
      <c r="J16" s="74"/>
      <c r="K16" s="74"/>
    </row>
    <row r="17" spans="1:11">
      <c r="A17" s="149" t="s">
        <v>402</v>
      </c>
      <c r="B17" s="149" t="s">
        <v>31</v>
      </c>
      <c r="C17" s="149" t="s">
        <v>31</v>
      </c>
      <c r="D17" s="149" t="s">
        <v>31</v>
      </c>
      <c r="E17" s="149" t="s">
        <v>31</v>
      </c>
      <c r="F17" s="149" t="s">
        <v>31</v>
      </c>
      <c r="G17" s="149" t="s">
        <v>31</v>
      </c>
      <c r="H17" s="149" t="s">
        <v>31</v>
      </c>
      <c r="I17" s="170">
        <f>SUM(I8:I16)</f>
        <v>3099609.5</v>
      </c>
      <c r="J17" s="170">
        <f>SUM(J8:J16)</f>
        <v>2925000</v>
      </c>
      <c r="K17" s="170">
        <f>SUM(K8:K16)</f>
        <v>2925000</v>
      </c>
    </row>
    <row r="18" spans="1:11">
      <c r="A18" s="87"/>
      <c r="B18" s="121"/>
      <c r="C18" s="119"/>
      <c r="D18" s="119"/>
      <c r="E18" s="119"/>
      <c r="F18" s="119"/>
      <c r="G18" s="119"/>
      <c r="H18" s="119"/>
      <c r="I18" s="225">
        <v>3099609.5</v>
      </c>
      <c r="J18" s="119"/>
      <c r="K18" s="119"/>
    </row>
    <row r="19" spans="1:11">
      <c r="A19" s="132"/>
      <c r="B19" s="132"/>
      <c r="C19" s="132"/>
      <c r="D19" s="132"/>
      <c r="E19" s="132"/>
      <c r="F19" s="132"/>
      <c r="G19" s="132"/>
      <c r="H19" s="132"/>
      <c r="I19" s="142">
        <f>I18-I17</f>
        <v>0</v>
      </c>
      <c r="J19" s="132"/>
      <c r="K19" s="132"/>
    </row>
    <row r="20" spans="1:11">
      <c r="I20" s="129">
        <f>'раздел 1 и 2'!G95+'раздел 1 и 2'!G102</f>
        <v>3099609.5</v>
      </c>
    </row>
  </sheetData>
  <customSheetViews>
    <customSheetView guid="{05E486C0-6DBD-49B1-AF6A-BC8DF6FA107F}" showPageBreaks="1" printArea="1" view="pageBreakPreview">
      <selection activeCell="I9" sqref="I9"/>
      <pageMargins left="0.59055118110236227" right="0.51181102362204722" top="1.1811023622047245" bottom="0.39370078740157483" header="0.19685039370078741" footer="0.19685039370078741"/>
      <printOptions horizontalCentered="1"/>
      <pageSetup paperSize="9" scale="98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1560E1D9-2BAE-4CE5-89DB-061432386600}" showPageBreaks="1" printArea="1" view="pageBreakPreview">
      <selection activeCell="I9" sqref="I9"/>
      <pageMargins left="0.59055118110236227" right="0.51181102362204722" top="1.1811023622047245" bottom="0.39370078740157483" header="0.19685039370078741" footer="0.19685039370078741"/>
      <printOptions horizontalCentered="1"/>
      <pageSetup paperSize="9" scale="98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6">
    <mergeCell ref="A2:K2"/>
    <mergeCell ref="A4:A6"/>
    <mergeCell ref="B4:B6"/>
    <mergeCell ref="C4:E4"/>
    <mergeCell ref="F4:H4"/>
    <mergeCell ref="I4:K4"/>
  </mergeCells>
  <printOptions horizontalCentered="1"/>
  <pageMargins left="0.59055118110236227" right="0.51181102362204722" top="1.1811023622047245" bottom="0.39370078740157483" header="0.19685039370078741" footer="0.19685039370078741"/>
  <pageSetup paperSize="9" scale="98" firstPageNumber="25" orientation="landscape" useFirstPageNumber="1" r:id="rId3"/>
  <headerFooter alignWithMargins="0">
    <oddHeader>&amp;C&amp;"Times New Roman,обычный"&amp;12&amp;P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B4:P14"/>
  <sheetViews>
    <sheetView view="pageBreakPreview" zoomScale="60" zoomScaleNormal="100" workbookViewId="0">
      <selection activeCell="A28" sqref="A28"/>
    </sheetView>
  </sheetViews>
  <sheetFormatPr defaultRowHeight="15"/>
  <cols>
    <col min="1" max="4" width="9.140625" style="231"/>
    <col min="5" max="16" width="13.28515625" style="231" customWidth="1"/>
    <col min="17" max="16384" width="9.140625" style="231"/>
  </cols>
  <sheetData>
    <row r="4" spans="2:16" ht="15.75">
      <c r="B4" s="231" t="s">
        <v>663</v>
      </c>
      <c r="C4" s="232" t="s">
        <v>664</v>
      </c>
    </row>
    <row r="5" spans="2:16" ht="15.75">
      <c r="C5" s="232" t="s">
        <v>665</v>
      </c>
    </row>
    <row r="6" spans="2:16" ht="16.5" thickBot="1">
      <c r="C6" s="233"/>
    </row>
    <row r="7" spans="2:16" ht="47.25" customHeight="1" thickBot="1">
      <c r="C7" s="452" t="s">
        <v>503</v>
      </c>
      <c r="D7" s="234" t="s">
        <v>666</v>
      </c>
      <c r="E7" s="455" t="s">
        <v>667</v>
      </c>
      <c r="F7" s="456"/>
      <c r="G7" s="457"/>
      <c r="H7" s="455" t="s">
        <v>668</v>
      </c>
      <c r="I7" s="456"/>
      <c r="J7" s="457"/>
      <c r="K7" s="455" t="s">
        <v>669</v>
      </c>
      <c r="L7" s="456"/>
      <c r="M7" s="457"/>
      <c r="N7" s="455" t="s">
        <v>353</v>
      </c>
      <c r="O7" s="456"/>
      <c r="P7" s="457"/>
    </row>
    <row r="8" spans="2:16" ht="16.5" thickBot="1">
      <c r="C8" s="453"/>
      <c r="D8" s="235" t="s">
        <v>670</v>
      </c>
      <c r="E8" s="234" t="s">
        <v>660</v>
      </c>
      <c r="F8" s="234" t="s">
        <v>660</v>
      </c>
      <c r="G8" s="234" t="s">
        <v>660</v>
      </c>
      <c r="H8" s="234" t="s">
        <v>660</v>
      </c>
      <c r="I8" s="234" t="s">
        <v>660</v>
      </c>
      <c r="J8" s="234" t="s">
        <v>660</v>
      </c>
      <c r="K8" s="234" t="s">
        <v>660</v>
      </c>
      <c r="L8" s="234" t="s">
        <v>660</v>
      </c>
      <c r="M8" s="234" t="s">
        <v>660</v>
      </c>
      <c r="N8" s="234" t="s">
        <v>660</v>
      </c>
      <c r="O8" s="234" t="s">
        <v>660</v>
      </c>
      <c r="P8" s="236" t="s">
        <v>660</v>
      </c>
    </row>
    <row r="9" spans="2:16" ht="48" thickBot="1">
      <c r="C9" s="454"/>
      <c r="D9" s="237"/>
      <c r="E9" s="234" t="s">
        <v>355</v>
      </c>
      <c r="F9" s="234" t="s">
        <v>391</v>
      </c>
      <c r="G9" s="234" t="s">
        <v>392</v>
      </c>
      <c r="H9" s="234" t="s">
        <v>355</v>
      </c>
      <c r="I9" s="234" t="s">
        <v>391</v>
      </c>
      <c r="J9" s="234" t="s">
        <v>392</v>
      </c>
      <c r="K9" s="234" t="s">
        <v>355</v>
      </c>
      <c r="L9" s="234" t="s">
        <v>391</v>
      </c>
      <c r="M9" s="234" t="s">
        <v>392</v>
      </c>
      <c r="N9" s="234" t="s">
        <v>355</v>
      </c>
      <c r="O9" s="234" t="s">
        <v>391</v>
      </c>
      <c r="P9" s="236" t="s">
        <v>392</v>
      </c>
    </row>
    <row r="10" spans="2:16" ht="16.5" thickBot="1">
      <c r="C10" s="235">
        <v>1</v>
      </c>
      <c r="D10" s="235">
        <v>2</v>
      </c>
      <c r="E10" s="234">
        <v>3</v>
      </c>
      <c r="F10" s="234">
        <v>4</v>
      </c>
      <c r="G10" s="234">
        <v>5</v>
      </c>
      <c r="H10" s="234">
        <v>6</v>
      </c>
      <c r="I10" s="234">
        <v>7</v>
      </c>
      <c r="J10" s="234">
        <v>8</v>
      </c>
      <c r="K10" s="234">
        <v>9</v>
      </c>
      <c r="L10" s="234">
        <v>10</v>
      </c>
      <c r="M10" s="234">
        <v>11</v>
      </c>
      <c r="N10" s="234">
        <v>12</v>
      </c>
      <c r="O10" s="234">
        <v>13</v>
      </c>
      <c r="P10" s="236">
        <v>14</v>
      </c>
    </row>
    <row r="11" spans="2:16" ht="16.5" thickBot="1">
      <c r="C11" s="238"/>
      <c r="D11" s="234">
        <v>1</v>
      </c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9"/>
    </row>
    <row r="12" spans="2:16" ht="16.5" thickBot="1">
      <c r="C12" s="238"/>
      <c r="D12" s="234">
        <v>2</v>
      </c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9"/>
    </row>
    <row r="13" spans="2:16" ht="16.5" thickBot="1">
      <c r="C13" s="240" t="s">
        <v>402</v>
      </c>
      <c r="D13" s="241">
        <v>9000</v>
      </c>
      <c r="E13" s="241" t="s">
        <v>31</v>
      </c>
      <c r="F13" s="241" t="s">
        <v>31</v>
      </c>
      <c r="G13" s="241" t="s">
        <v>31</v>
      </c>
      <c r="H13" s="241" t="s">
        <v>31</v>
      </c>
      <c r="I13" s="241" t="s">
        <v>31</v>
      </c>
      <c r="J13" s="241" t="s">
        <v>31</v>
      </c>
      <c r="K13" s="241" t="s">
        <v>31</v>
      </c>
      <c r="L13" s="241" t="s">
        <v>31</v>
      </c>
      <c r="M13" s="241" t="s">
        <v>31</v>
      </c>
      <c r="N13" s="240"/>
      <c r="O13" s="240"/>
      <c r="P13" s="242"/>
    </row>
    <row r="14" spans="2:16" ht="15.75">
      <c r="C14" s="233"/>
    </row>
  </sheetData>
  <mergeCells count="5">
    <mergeCell ref="C7:C9"/>
    <mergeCell ref="E7:G7"/>
    <mergeCell ref="H7:J7"/>
    <mergeCell ref="K7:M7"/>
    <mergeCell ref="N7:P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K23"/>
  <sheetViews>
    <sheetView zoomScaleNormal="100" zoomScaleSheetLayoutView="120" workbookViewId="0">
      <pane xSplit="1" ySplit="5" topLeftCell="B6" activePane="bottomRight" state="frozen"/>
      <selection activeCell="A28" sqref="A28"/>
      <selection pane="topRight" activeCell="A28" sqref="A28"/>
      <selection pane="bottomLeft" activeCell="A28" sqref="A28"/>
      <selection pane="bottomRight" activeCell="A28" sqref="A28"/>
    </sheetView>
  </sheetViews>
  <sheetFormatPr defaultRowHeight="12.75"/>
  <cols>
    <col min="1" max="1" width="58.140625" style="171" customWidth="1"/>
    <col min="2" max="3" width="9.140625" style="171"/>
    <col min="4" max="4" width="13.28515625" style="171" customWidth="1"/>
    <col min="5" max="5" width="11.28515625" style="171" customWidth="1"/>
    <col min="6" max="6" width="9.140625" style="171"/>
    <col min="7" max="7" width="11.28515625" style="171" bestFit="1" customWidth="1"/>
    <col min="8" max="8" width="11.140625" style="171" bestFit="1" customWidth="1"/>
    <col min="9" max="9" width="14.28515625" style="171" customWidth="1"/>
    <col min="10" max="10" width="14.5703125" style="171" customWidth="1"/>
    <col min="11" max="11" width="13.5703125" style="171" customWidth="1"/>
    <col min="12" max="256" width="9.140625" style="171"/>
    <col min="257" max="257" width="58.140625" style="171" customWidth="1"/>
    <col min="258" max="259" width="9.140625" style="171"/>
    <col min="260" max="260" width="13.28515625" style="171" customWidth="1"/>
    <col min="261" max="261" width="11.28515625" style="171" customWidth="1"/>
    <col min="262" max="262" width="9.140625" style="171"/>
    <col min="263" max="263" width="11.28515625" style="171" bestFit="1" customWidth="1"/>
    <col min="264" max="264" width="11.140625" style="171" bestFit="1" customWidth="1"/>
    <col min="265" max="265" width="14.28515625" style="171" customWidth="1"/>
    <col min="266" max="266" width="14.5703125" style="171" customWidth="1"/>
    <col min="267" max="267" width="13.5703125" style="171" customWidth="1"/>
    <col min="268" max="512" width="9.140625" style="171"/>
    <col min="513" max="513" width="58.140625" style="171" customWidth="1"/>
    <col min="514" max="515" width="9.140625" style="171"/>
    <col min="516" max="516" width="13.28515625" style="171" customWidth="1"/>
    <col min="517" max="517" width="11.28515625" style="171" customWidth="1"/>
    <col min="518" max="518" width="9.140625" style="171"/>
    <col min="519" max="519" width="11.28515625" style="171" bestFit="1" customWidth="1"/>
    <col min="520" max="520" width="11.140625" style="171" bestFit="1" customWidth="1"/>
    <col min="521" max="521" width="14.28515625" style="171" customWidth="1"/>
    <col min="522" max="522" width="14.5703125" style="171" customWidth="1"/>
    <col min="523" max="523" width="13.5703125" style="171" customWidth="1"/>
    <col min="524" max="768" width="9.140625" style="171"/>
    <col min="769" max="769" width="58.140625" style="171" customWidth="1"/>
    <col min="770" max="771" width="9.140625" style="171"/>
    <col min="772" max="772" width="13.28515625" style="171" customWidth="1"/>
    <col min="773" max="773" width="11.28515625" style="171" customWidth="1"/>
    <col min="774" max="774" width="9.140625" style="171"/>
    <col min="775" max="775" width="11.28515625" style="171" bestFit="1" customWidth="1"/>
    <col min="776" max="776" width="11.140625" style="171" bestFit="1" customWidth="1"/>
    <col min="777" max="777" width="14.28515625" style="171" customWidth="1"/>
    <col min="778" max="778" width="14.5703125" style="171" customWidth="1"/>
    <col min="779" max="779" width="13.5703125" style="171" customWidth="1"/>
    <col min="780" max="1024" width="9.140625" style="171"/>
    <col min="1025" max="1025" width="58.140625" style="171" customWidth="1"/>
    <col min="1026" max="1027" width="9.140625" style="171"/>
    <col min="1028" max="1028" width="13.28515625" style="171" customWidth="1"/>
    <col min="1029" max="1029" width="11.28515625" style="171" customWidth="1"/>
    <col min="1030" max="1030" width="9.140625" style="171"/>
    <col min="1031" max="1031" width="11.28515625" style="171" bestFit="1" customWidth="1"/>
    <col min="1032" max="1032" width="11.140625" style="171" bestFit="1" customWidth="1"/>
    <col min="1033" max="1033" width="14.28515625" style="171" customWidth="1"/>
    <col min="1034" max="1034" width="14.5703125" style="171" customWidth="1"/>
    <col min="1035" max="1035" width="13.5703125" style="171" customWidth="1"/>
    <col min="1036" max="1280" width="9.140625" style="171"/>
    <col min="1281" max="1281" width="58.140625" style="171" customWidth="1"/>
    <col min="1282" max="1283" width="9.140625" style="171"/>
    <col min="1284" max="1284" width="13.28515625" style="171" customWidth="1"/>
    <col min="1285" max="1285" width="11.28515625" style="171" customWidth="1"/>
    <col min="1286" max="1286" width="9.140625" style="171"/>
    <col min="1287" max="1287" width="11.28515625" style="171" bestFit="1" customWidth="1"/>
    <col min="1288" max="1288" width="11.140625" style="171" bestFit="1" customWidth="1"/>
    <col min="1289" max="1289" width="14.28515625" style="171" customWidth="1"/>
    <col min="1290" max="1290" width="14.5703125" style="171" customWidth="1"/>
    <col min="1291" max="1291" width="13.5703125" style="171" customWidth="1"/>
    <col min="1292" max="1536" width="9.140625" style="171"/>
    <col min="1537" max="1537" width="58.140625" style="171" customWidth="1"/>
    <col min="1538" max="1539" width="9.140625" style="171"/>
    <col min="1540" max="1540" width="13.28515625" style="171" customWidth="1"/>
    <col min="1541" max="1541" width="11.28515625" style="171" customWidth="1"/>
    <col min="1542" max="1542" width="9.140625" style="171"/>
    <col min="1543" max="1543" width="11.28515625" style="171" bestFit="1" customWidth="1"/>
    <col min="1544" max="1544" width="11.140625" style="171" bestFit="1" customWidth="1"/>
    <col min="1545" max="1545" width="14.28515625" style="171" customWidth="1"/>
    <col min="1546" max="1546" width="14.5703125" style="171" customWidth="1"/>
    <col min="1547" max="1547" width="13.5703125" style="171" customWidth="1"/>
    <col min="1548" max="1792" width="9.140625" style="171"/>
    <col min="1793" max="1793" width="58.140625" style="171" customWidth="1"/>
    <col min="1794" max="1795" width="9.140625" style="171"/>
    <col min="1796" max="1796" width="13.28515625" style="171" customWidth="1"/>
    <col min="1797" max="1797" width="11.28515625" style="171" customWidth="1"/>
    <col min="1798" max="1798" width="9.140625" style="171"/>
    <col min="1799" max="1799" width="11.28515625" style="171" bestFit="1" customWidth="1"/>
    <col min="1800" max="1800" width="11.140625" style="171" bestFit="1" customWidth="1"/>
    <col min="1801" max="1801" width="14.28515625" style="171" customWidth="1"/>
    <col min="1802" max="1802" width="14.5703125" style="171" customWidth="1"/>
    <col min="1803" max="1803" width="13.5703125" style="171" customWidth="1"/>
    <col min="1804" max="2048" width="9.140625" style="171"/>
    <col min="2049" max="2049" width="58.140625" style="171" customWidth="1"/>
    <col min="2050" max="2051" width="9.140625" style="171"/>
    <col min="2052" max="2052" width="13.28515625" style="171" customWidth="1"/>
    <col min="2053" max="2053" width="11.28515625" style="171" customWidth="1"/>
    <col min="2054" max="2054" width="9.140625" style="171"/>
    <col min="2055" max="2055" width="11.28515625" style="171" bestFit="1" customWidth="1"/>
    <col min="2056" max="2056" width="11.140625" style="171" bestFit="1" customWidth="1"/>
    <col min="2057" max="2057" width="14.28515625" style="171" customWidth="1"/>
    <col min="2058" max="2058" width="14.5703125" style="171" customWidth="1"/>
    <col min="2059" max="2059" width="13.5703125" style="171" customWidth="1"/>
    <col min="2060" max="2304" width="9.140625" style="171"/>
    <col min="2305" max="2305" width="58.140625" style="171" customWidth="1"/>
    <col min="2306" max="2307" width="9.140625" style="171"/>
    <col min="2308" max="2308" width="13.28515625" style="171" customWidth="1"/>
    <col min="2309" max="2309" width="11.28515625" style="171" customWidth="1"/>
    <col min="2310" max="2310" width="9.140625" style="171"/>
    <col min="2311" max="2311" width="11.28515625" style="171" bestFit="1" customWidth="1"/>
    <col min="2312" max="2312" width="11.140625" style="171" bestFit="1" customWidth="1"/>
    <col min="2313" max="2313" width="14.28515625" style="171" customWidth="1"/>
    <col min="2314" max="2314" width="14.5703125" style="171" customWidth="1"/>
    <col min="2315" max="2315" width="13.5703125" style="171" customWidth="1"/>
    <col min="2316" max="2560" width="9.140625" style="171"/>
    <col min="2561" max="2561" width="58.140625" style="171" customWidth="1"/>
    <col min="2562" max="2563" width="9.140625" style="171"/>
    <col min="2564" max="2564" width="13.28515625" style="171" customWidth="1"/>
    <col min="2565" max="2565" width="11.28515625" style="171" customWidth="1"/>
    <col min="2566" max="2566" width="9.140625" style="171"/>
    <col min="2567" max="2567" width="11.28515625" style="171" bestFit="1" customWidth="1"/>
    <col min="2568" max="2568" width="11.140625" style="171" bestFit="1" customWidth="1"/>
    <col min="2569" max="2569" width="14.28515625" style="171" customWidth="1"/>
    <col min="2570" max="2570" width="14.5703125" style="171" customWidth="1"/>
    <col min="2571" max="2571" width="13.5703125" style="171" customWidth="1"/>
    <col min="2572" max="2816" width="9.140625" style="171"/>
    <col min="2817" max="2817" width="58.140625" style="171" customWidth="1"/>
    <col min="2818" max="2819" width="9.140625" style="171"/>
    <col min="2820" max="2820" width="13.28515625" style="171" customWidth="1"/>
    <col min="2821" max="2821" width="11.28515625" style="171" customWidth="1"/>
    <col min="2822" max="2822" width="9.140625" style="171"/>
    <col min="2823" max="2823" width="11.28515625" style="171" bestFit="1" customWidth="1"/>
    <col min="2824" max="2824" width="11.140625" style="171" bestFit="1" customWidth="1"/>
    <col min="2825" max="2825" width="14.28515625" style="171" customWidth="1"/>
    <col min="2826" max="2826" width="14.5703125" style="171" customWidth="1"/>
    <col min="2827" max="2827" width="13.5703125" style="171" customWidth="1"/>
    <col min="2828" max="3072" width="9.140625" style="171"/>
    <col min="3073" max="3073" width="58.140625" style="171" customWidth="1"/>
    <col min="3074" max="3075" width="9.140625" style="171"/>
    <col min="3076" max="3076" width="13.28515625" style="171" customWidth="1"/>
    <col min="3077" max="3077" width="11.28515625" style="171" customWidth="1"/>
    <col min="3078" max="3078" width="9.140625" style="171"/>
    <col min="3079" max="3079" width="11.28515625" style="171" bestFit="1" customWidth="1"/>
    <col min="3080" max="3080" width="11.140625" style="171" bestFit="1" customWidth="1"/>
    <col min="3081" max="3081" width="14.28515625" style="171" customWidth="1"/>
    <col min="3082" max="3082" width="14.5703125" style="171" customWidth="1"/>
    <col min="3083" max="3083" width="13.5703125" style="171" customWidth="1"/>
    <col min="3084" max="3328" width="9.140625" style="171"/>
    <col min="3329" max="3329" width="58.140625" style="171" customWidth="1"/>
    <col min="3330" max="3331" width="9.140625" style="171"/>
    <col min="3332" max="3332" width="13.28515625" style="171" customWidth="1"/>
    <col min="3333" max="3333" width="11.28515625" style="171" customWidth="1"/>
    <col min="3334" max="3334" width="9.140625" style="171"/>
    <col min="3335" max="3335" width="11.28515625" style="171" bestFit="1" customWidth="1"/>
    <col min="3336" max="3336" width="11.140625" style="171" bestFit="1" customWidth="1"/>
    <col min="3337" max="3337" width="14.28515625" style="171" customWidth="1"/>
    <col min="3338" max="3338" width="14.5703125" style="171" customWidth="1"/>
    <col min="3339" max="3339" width="13.5703125" style="171" customWidth="1"/>
    <col min="3340" max="3584" width="9.140625" style="171"/>
    <col min="3585" max="3585" width="58.140625" style="171" customWidth="1"/>
    <col min="3586" max="3587" width="9.140625" style="171"/>
    <col min="3588" max="3588" width="13.28515625" style="171" customWidth="1"/>
    <col min="3589" max="3589" width="11.28515625" style="171" customWidth="1"/>
    <col min="3590" max="3590" width="9.140625" style="171"/>
    <col min="3591" max="3591" width="11.28515625" style="171" bestFit="1" customWidth="1"/>
    <col min="3592" max="3592" width="11.140625" style="171" bestFit="1" customWidth="1"/>
    <col min="3593" max="3593" width="14.28515625" style="171" customWidth="1"/>
    <col min="3594" max="3594" width="14.5703125" style="171" customWidth="1"/>
    <col min="3595" max="3595" width="13.5703125" style="171" customWidth="1"/>
    <col min="3596" max="3840" width="9.140625" style="171"/>
    <col min="3841" max="3841" width="58.140625" style="171" customWidth="1"/>
    <col min="3842" max="3843" width="9.140625" style="171"/>
    <col min="3844" max="3844" width="13.28515625" style="171" customWidth="1"/>
    <col min="3845" max="3845" width="11.28515625" style="171" customWidth="1"/>
    <col min="3846" max="3846" width="9.140625" style="171"/>
    <col min="3847" max="3847" width="11.28515625" style="171" bestFit="1" customWidth="1"/>
    <col min="3848" max="3848" width="11.140625" style="171" bestFit="1" customWidth="1"/>
    <col min="3849" max="3849" width="14.28515625" style="171" customWidth="1"/>
    <col min="3850" max="3850" width="14.5703125" style="171" customWidth="1"/>
    <col min="3851" max="3851" width="13.5703125" style="171" customWidth="1"/>
    <col min="3852" max="4096" width="9.140625" style="171"/>
    <col min="4097" max="4097" width="58.140625" style="171" customWidth="1"/>
    <col min="4098" max="4099" width="9.140625" style="171"/>
    <col min="4100" max="4100" width="13.28515625" style="171" customWidth="1"/>
    <col min="4101" max="4101" width="11.28515625" style="171" customWidth="1"/>
    <col min="4102" max="4102" width="9.140625" style="171"/>
    <col min="4103" max="4103" width="11.28515625" style="171" bestFit="1" customWidth="1"/>
    <col min="4104" max="4104" width="11.140625" style="171" bestFit="1" customWidth="1"/>
    <col min="4105" max="4105" width="14.28515625" style="171" customWidth="1"/>
    <col min="4106" max="4106" width="14.5703125" style="171" customWidth="1"/>
    <col min="4107" max="4107" width="13.5703125" style="171" customWidth="1"/>
    <col min="4108" max="4352" width="9.140625" style="171"/>
    <col min="4353" max="4353" width="58.140625" style="171" customWidth="1"/>
    <col min="4354" max="4355" width="9.140625" style="171"/>
    <col min="4356" max="4356" width="13.28515625" style="171" customWidth="1"/>
    <col min="4357" max="4357" width="11.28515625" style="171" customWidth="1"/>
    <col min="4358" max="4358" width="9.140625" style="171"/>
    <col min="4359" max="4359" width="11.28515625" style="171" bestFit="1" customWidth="1"/>
    <col min="4360" max="4360" width="11.140625" style="171" bestFit="1" customWidth="1"/>
    <col min="4361" max="4361" width="14.28515625" style="171" customWidth="1"/>
    <col min="4362" max="4362" width="14.5703125" style="171" customWidth="1"/>
    <col min="4363" max="4363" width="13.5703125" style="171" customWidth="1"/>
    <col min="4364" max="4608" width="9.140625" style="171"/>
    <col min="4609" max="4609" width="58.140625" style="171" customWidth="1"/>
    <col min="4610" max="4611" width="9.140625" style="171"/>
    <col min="4612" max="4612" width="13.28515625" style="171" customWidth="1"/>
    <col min="4613" max="4613" width="11.28515625" style="171" customWidth="1"/>
    <col min="4614" max="4614" width="9.140625" style="171"/>
    <col min="4615" max="4615" width="11.28515625" style="171" bestFit="1" customWidth="1"/>
    <col min="4616" max="4616" width="11.140625" style="171" bestFit="1" customWidth="1"/>
    <col min="4617" max="4617" width="14.28515625" style="171" customWidth="1"/>
    <col min="4618" max="4618" width="14.5703125" style="171" customWidth="1"/>
    <col min="4619" max="4619" width="13.5703125" style="171" customWidth="1"/>
    <col min="4620" max="4864" width="9.140625" style="171"/>
    <col min="4865" max="4865" width="58.140625" style="171" customWidth="1"/>
    <col min="4866" max="4867" width="9.140625" style="171"/>
    <col min="4868" max="4868" width="13.28515625" style="171" customWidth="1"/>
    <col min="4869" max="4869" width="11.28515625" style="171" customWidth="1"/>
    <col min="4870" max="4870" width="9.140625" style="171"/>
    <col min="4871" max="4871" width="11.28515625" style="171" bestFit="1" customWidth="1"/>
    <col min="4872" max="4872" width="11.140625" style="171" bestFit="1" customWidth="1"/>
    <col min="4873" max="4873" width="14.28515625" style="171" customWidth="1"/>
    <col min="4874" max="4874" width="14.5703125" style="171" customWidth="1"/>
    <col min="4875" max="4875" width="13.5703125" style="171" customWidth="1"/>
    <col min="4876" max="5120" width="9.140625" style="171"/>
    <col min="5121" max="5121" width="58.140625" style="171" customWidth="1"/>
    <col min="5122" max="5123" width="9.140625" style="171"/>
    <col min="5124" max="5124" width="13.28515625" style="171" customWidth="1"/>
    <col min="5125" max="5125" width="11.28515625" style="171" customWidth="1"/>
    <col min="5126" max="5126" width="9.140625" style="171"/>
    <col min="5127" max="5127" width="11.28515625" style="171" bestFit="1" customWidth="1"/>
    <col min="5128" max="5128" width="11.140625" style="171" bestFit="1" customWidth="1"/>
    <col min="5129" max="5129" width="14.28515625" style="171" customWidth="1"/>
    <col min="5130" max="5130" width="14.5703125" style="171" customWidth="1"/>
    <col min="5131" max="5131" width="13.5703125" style="171" customWidth="1"/>
    <col min="5132" max="5376" width="9.140625" style="171"/>
    <col min="5377" max="5377" width="58.140625" style="171" customWidth="1"/>
    <col min="5378" max="5379" width="9.140625" style="171"/>
    <col min="5380" max="5380" width="13.28515625" style="171" customWidth="1"/>
    <col min="5381" max="5381" width="11.28515625" style="171" customWidth="1"/>
    <col min="5382" max="5382" width="9.140625" style="171"/>
    <col min="5383" max="5383" width="11.28515625" style="171" bestFit="1" customWidth="1"/>
    <col min="5384" max="5384" width="11.140625" style="171" bestFit="1" customWidth="1"/>
    <col min="5385" max="5385" width="14.28515625" style="171" customWidth="1"/>
    <col min="5386" max="5386" width="14.5703125" style="171" customWidth="1"/>
    <col min="5387" max="5387" width="13.5703125" style="171" customWidth="1"/>
    <col min="5388" max="5632" width="9.140625" style="171"/>
    <col min="5633" max="5633" width="58.140625" style="171" customWidth="1"/>
    <col min="5634" max="5635" width="9.140625" style="171"/>
    <col min="5636" max="5636" width="13.28515625" style="171" customWidth="1"/>
    <col min="5637" max="5637" width="11.28515625" style="171" customWidth="1"/>
    <col min="5638" max="5638" width="9.140625" style="171"/>
    <col min="5639" max="5639" width="11.28515625" style="171" bestFit="1" customWidth="1"/>
    <col min="5640" max="5640" width="11.140625" style="171" bestFit="1" customWidth="1"/>
    <col min="5641" max="5641" width="14.28515625" style="171" customWidth="1"/>
    <col min="5642" max="5642" width="14.5703125" style="171" customWidth="1"/>
    <col min="5643" max="5643" width="13.5703125" style="171" customWidth="1"/>
    <col min="5644" max="5888" width="9.140625" style="171"/>
    <col min="5889" max="5889" width="58.140625" style="171" customWidth="1"/>
    <col min="5890" max="5891" width="9.140625" style="171"/>
    <col min="5892" max="5892" width="13.28515625" style="171" customWidth="1"/>
    <col min="5893" max="5893" width="11.28515625" style="171" customWidth="1"/>
    <col min="5894" max="5894" width="9.140625" style="171"/>
    <col min="5895" max="5895" width="11.28515625" style="171" bestFit="1" customWidth="1"/>
    <col min="5896" max="5896" width="11.140625" style="171" bestFit="1" customWidth="1"/>
    <col min="5897" max="5897" width="14.28515625" style="171" customWidth="1"/>
    <col min="5898" max="5898" width="14.5703125" style="171" customWidth="1"/>
    <col min="5899" max="5899" width="13.5703125" style="171" customWidth="1"/>
    <col min="5900" max="6144" width="9.140625" style="171"/>
    <col min="6145" max="6145" width="58.140625" style="171" customWidth="1"/>
    <col min="6146" max="6147" width="9.140625" style="171"/>
    <col min="6148" max="6148" width="13.28515625" style="171" customWidth="1"/>
    <col min="6149" max="6149" width="11.28515625" style="171" customWidth="1"/>
    <col min="6150" max="6150" width="9.140625" style="171"/>
    <col min="6151" max="6151" width="11.28515625" style="171" bestFit="1" customWidth="1"/>
    <col min="6152" max="6152" width="11.140625" style="171" bestFit="1" customWidth="1"/>
    <col min="6153" max="6153" width="14.28515625" style="171" customWidth="1"/>
    <col min="6154" max="6154" width="14.5703125" style="171" customWidth="1"/>
    <col min="6155" max="6155" width="13.5703125" style="171" customWidth="1"/>
    <col min="6156" max="6400" width="9.140625" style="171"/>
    <col min="6401" max="6401" width="58.140625" style="171" customWidth="1"/>
    <col min="6402" max="6403" width="9.140625" style="171"/>
    <col min="6404" max="6404" width="13.28515625" style="171" customWidth="1"/>
    <col min="6405" max="6405" width="11.28515625" style="171" customWidth="1"/>
    <col min="6406" max="6406" width="9.140625" style="171"/>
    <col min="6407" max="6407" width="11.28515625" style="171" bestFit="1" customWidth="1"/>
    <col min="6408" max="6408" width="11.140625" style="171" bestFit="1" customWidth="1"/>
    <col min="6409" max="6409" width="14.28515625" style="171" customWidth="1"/>
    <col min="6410" max="6410" width="14.5703125" style="171" customWidth="1"/>
    <col min="6411" max="6411" width="13.5703125" style="171" customWidth="1"/>
    <col min="6412" max="6656" width="9.140625" style="171"/>
    <col min="6657" max="6657" width="58.140625" style="171" customWidth="1"/>
    <col min="6658" max="6659" width="9.140625" style="171"/>
    <col min="6660" max="6660" width="13.28515625" style="171" customWidth="1"/>
    <col min="6661" max="6661" width="11.28515625" style="171" customWidth="1"/>
    <col min="6662" max="6662" width="9.140625" style="171"/>
    <col min="6663" max="6663" width="11.28515625" style="171" bestFit="1" customWidth="1"/>
    <col min="6664" max="6664" width="11.140625" style="171" bestFit="1" customWidth="1"/>
    <col min="6665" max="6665" width="14.28515625" style="171" customWidth="1"/>
    <col min="6666" max="6666" width="14.5703125" style="171" customWidth="1"/>
    <col min="6667" max="6667" width="13.5703125" style="171" customWidth="1"/>
    <col min="6668" max="6912" width="9.140625" style="171"/>
    <col min="6913" max="6913" width="58.140625" style="171" customWidth="1"/>
    <col min="6914" max="6915" width="9.140625" style="171"/>
    <col min="6916" max="6916" width="13.28515625" style="171" customWidth="1"/>
    <col min="6917" max="6917" width="11.28515625" style="171" customWidth="1"/>
    <col min="6918" max="6918" width="9.140625" style="171"/>
    <col min="6919" max="6919" width="11.28515625" style="171" bestFit="1" customWidth="1"/>
    <col min="6920" max="6920" width="11.140625" style="171" bestFit="1" customWidth="1"/>
    <col min="6921" max="6921" width="14.28515625" style="171" customWidth="1"/>
    <col min="6922" max="6922" width="14.5703125" style="171" customWidth="1"/>
    <col min="6923" max="6923" width="13.5703125" style="171" customWidth="1"/>
    <col min="6924" max="7168" width="9.140625" style="171"/>
    <col min="7169" max="7169" width="58.140625" style="171" customWidth="1"/>
    <col min="7170" max="7171" width="9.140625" style="171"/>
    <col min="7172" max="7172" width="13.28515625" style="171" customWidth="1"/>
    <col min="7173" max="7173" width="11.28515625" style="171" customWidth="1"/>
    <col min="7174" max="7174" width="9.140625" style="171"/>
    <col min="7175" max="7175" width="11.28515625" style="171" bestFit="1" customWidth="1"/>
    <col min="7176" max="7176" width="11.140625" style="171" bestFit="1" customWidth="1"/>
    <col min="7177" max="7177" width="14.28515625" style="171" customWidth="1"/>
    <col min="7178" max="7178" width="14.5703125" style="171" customWidth="1"/>
    <col min="7179" max="7179" width="13.5703125" style="171" customWidth="1"/>
    <col min="7180" max="7424" width="9.140625" style="171"/>
    <col min="7425" max="7425" width="58.140625" style="171" customWidth="1"/>
    <col min="7426" max="7427" width="9.140625" style="171"/>
    <col min="7428" max="7428" width="13.28515625" style="171" customWidth="1"/>
    <col min="7429" max="7429" width="11.28515625" style="171" customWidth="1"/>
    <col min="7430" max="7430" width="9.140625" style="171"/>
    <col min="7431" max="7431" width="11.28515625" style="171" bestFit="1" customWidth="1"/>
    <col min="7432" max="7432" width="11.140625" style="171" bestFit="1" customWidth="1"/>
    <col min="7433" max="7433" width="14.28515625" style="171" customWidth="1"/>
    <col min="7434" max="7434" width="14.5703125" style="171" customWidth="1"/>
    <col min="7435" max="7435" width="13.5703125" style="171" customWidth="1"/>
    <col min="7436" max="7680" width="9.140625" style="171"/>
    <col min="7681" max="7681" width="58.140625" style="171" customWidth="1"/>
    <col min="7682" max="7683" width="9.140625" style="171"/>
    <col min="7684" max="7684" width="13.28515625" style="171" customWidth="1"/>
    <col min="7685" max="7685" width="11.28515625" style="171" customWidth="1"/>
    <col min="7686" max="7686" width="9.140625" style="171"/>
    <col min="7687" max="7687" width="11.28515625" style="171" bestFit="1" customWidth="1"/>
    <col min="7688" max="7688" width="11.140625" style="171" bestFit="1" customWidth="1"/>
    <col min="7689" max="7689" width="14.28515625" style="171" customWidth="1"/>
    <col min="7690" max="7690" width="14.5703125" style="171" customWidth="1"/>
    <col min="7691" max="7691" width="13.5703125" style="171" customWidth="1"/>
    <col min="7692" max="7936" width="9.140625" style="171"/>
    <col min="7937" max="7937" width="58.140625" style="171" customWidth="1"/>
    <col min="7938" max="7939" width="9.140625" style="171"/>
    <col min="7940" max="7940" width="13.28515625" style="171" customWidth="1"/>
    <col min="7941" max="7941" width="11.28515625" style="171" customWidth="1"/>
    <col min="7942" max="7942" width="9.140625" style="171"/>
    <col min="7943" max="7943" width="11.28515625" style="171" bestFit="1" customWidth="1"/>
    <col min="7944" max="7944" width="11.140625" style="171" bestFit="1" customWidth="1"/>
    <col min="7945" max="7945" width="14.28515625" style="171" customWidth="1"/>
    <col min="7946" max="7946" width="14.5703125" style="171" customWidth="1"/>
    <col min="7947" max="7947" width="13.5703125" style="171" customWidth="1"/>
    <col min="7948" max="8192" width="9.140625" style="171"/>
    <col min="8193" max="8193" width="58.140625" style="171" customWidth="1"/>
    <col min="8194" max="8195" width="9.140625" style="171"/>
    <col min="8196" max="8196" width="13.28515625" style="171" customWidth="1"/>
    <col min="8197" max="8197" width="11.28515625" style="171" customWidth="1"/>
    <col min="8198" max="8198" width="9.140625" style="171"/>
    <col min="8199" max="8199" width="11.28515625" style="171" bestFit="1" customWidth="1"/>
    <col min="8200" max="8200" width="11.140625" style="171" bestFit="1" customWidth="1"/>
    <col min="8201" max="8201" width="14.28515625" style="171" customWidth="1"/>
    <col min="8202" max="8202" width="14.5703125" style="171" customWidth="1"/>
    <col min="8203" max="8203" width="13.5703125" style="171" customWidth="1"/>
    <col min="8204" max="8448" width="9.140625" style="171"/>
    <col min="8449" max="8449" width="58.140625" style="171" customWidth="1"/>
    <col min="8450" max="8451" width="9.140625" style="171"/>
    <col min="8452" max="8452" width="13.28515625" style="171" customWidth="1"/>
    <col min="8453" max="8453" width="11.28515625" style="171" customWidth="1"/>
    <col min="8454" max="8454" width="9.140625" style="171"/>
    <col min="8455" max="8455" width="11.28515625" style="171" bestFit="1" customWidth="1"/>
    <col min="8456" max="8456" width="11.140625" style="171" bestFit="1" customWidth="1"/>
    <col min="8457" max="8457" width="14.28515625" style="171" customWidth="1"/>
    <col min="8458" max="8458" width="14.5703125" style="171" customWidth="1"/>
    <col min="8459" max="8459" width="13.5703125" style="171" customWidth="1"/>
    <col min="8460" max="8704" width="9.140625" style="171"/>
    <col min="8705" max="8705" width="58.140625" style="171" customWidth="1"/>
    <col min="8706" max="8707" width="9.140625" style="171"/>
    <col min="8708" max="8708" width="13.28515625" style="171" customWidth="1"/>
    <col min="8709" max="8709" width="11.28515625" style="171" customWidth="1"/>
    <col min="8710" max="8710" width="9.140625" style="171"/>
    <col min="8711" max="8711" width="11.28515625" style="171" bestFit="1" customWidth="1"/>
    <col min="8712" max="8712" width="11.140625" style="171" bestFit="1" customWidth="1"/>
    <col min="8713" max="8713" width="14.28515625" style="171" customWidth="1"/>
    <col min="8714" max="8714" width="14.5703125" style="171" customWidth="1"/>
    <col min="8715" max="8715" width="13.5703125" style="171" customWidth="1"/>
    <col min="8716" max="8960" width="9.140625" style="171"/>
    <col min="8961" max="8961" width="58.140625" style="171" customWidth="1"/>
    <col min="8962" max="8963" width="9.140625" style="171"/>
    <col min="8964" max="8964" width="13.28515625" style="171" customWidth="1"/>
    <col min="8965" max="8965" width="11.28515625" style="171" customWidth="1"/>
    <col min="8966" max="8966" width="9.140625" style="171"/>
    <col min="8967" max="8967" width="11.28515625" style="171" bestFit="1" customWidth="1"/>
    <col min="8968" max="8968" width="11.140625" style="171" bestFit="1" customWidth="1"/>
    <col min="8969" max="8969" width="14.28515625" style="171" customWidth="1"/>
    <col min="8970" max="8970" width="14.5703125" style="171" customWidth="1"/>
    <col min="8971" max="8971" width="13.5703125" style="171" customWidth="1"/>
    <col min="8972" max="9216" width="9.140625" style="171"/>
    <col min="9217" max="9217" width="58.140625" style="171" customWidth="1"/>
    <col min="9218" max="9219" width="9.140625" style="171"/>
    <col min="9220" max="9220" width="13.28515625" style="171" customWidth="1"/>
    <col min="9221" max="9221" width="11.28515625" style="171" customWidth="1"/>
    <col min="9222" max="9222" width="9.140625" style="171"/>
    <col min="9223" max="9223" width="11.28515625" style="171" bestFit="1" customWidth="1"/>
    <col min="9224" max="9224" width="11.140625" style="171" bestFit="1" customWidth="1"/>
    <col min="9225" max="9225" width="14.28515625" style="171" customWidth="1"/>
    <col min="9226" max="9226" width="14.5703125" style="171" customWidth="1"/>
    <col min="9227" max="9227" width="13.5703125" style="171" customWidth="1"/>
    <col min="9228" max="9472" width="9.140625" style="171"/>
    <col min="9473" max="9473" width="58.140625" style="171" customWidth="1"/>
    <col min="9474" max="9475" width="9.140625" style="171"/>
    <col min="9476" max="9476" width="13.28515625" style="171" customWidth="1"/>
    <col min="9477" max="9477" width="11.28515625" style="171" customWidth="1"/>
    <col min="9478" max="9478" width="9.140625" style="171"/>
    <col min="9479" max="9479" width="11.28515625" style="171" bestFit="1" customWidth="1"/>
    <col min="9480" max="9480" width="11.140625" style="171" bestFit="1" customWidth="1"/>
    <col min="9481" max="9481" width="14.28515625" style="171" customWidth="1"/>
    <col min="9482" max="9482" width="14.5703125" style="171" customWidth="1"/>
    <col min="9483" max="9483" width="13.5703125" style="171" customWidth="1"/>
    <col min="9484" max="9728" width="9.140625" style="171"/>
    <col min="9729" max="9729" width="58.140625" style="171" customWidth="1"/>
    <col min="9730" max="9731" width="9.140625" style="171"/>
    <col min="9732" max="9732" width="13.28515625" style="171" customWidth="1"/>
    <col min="9733" max="9733" width="11.28515625" style="171" customWidth="1"/>
    <col min="9734" max="9734" width="9.140625" style="171"/>
    <col min="9735" max="9735" width="11.28515625" style="171" bestFit="1" customWidth="1"/>
    <col min="9736" max="9736" width="11.140625" style="171" bestFit="1" customWidth="1"/>
    <col min="9737" max="9737" width="14.28515625" style="171" customWidth="1"/>
    <col min="9738" max="9738" width="14.5703125" style="171" customWidth="1"/>
    <col min="9739" max="9739" width="13.5703125" style="171" customWidth="1"/>
    <col min="9740" max="9984" width="9.140625" style="171"/>
    <col min="9985" max="9985" width="58.140625" style="171" customWidth="1"/>
    <col min="9986" max="9987" width="9.140625" style="171"/>
    <col min="9988" max="9988" width="13.28515625" style="171" customWidth="1"/>
    <col min="9989" max="9989" width="11.28515625" style="171" customWidth="1"/>
    <col min="9990" max="9990" width="9.140625" style="171"/>
    <col min="9991" max="9991" width="11.28515625" style="171" bestFit="1" customWidth="1"/>
    <col min="9992" max="9992" width="11.140625" style="171" bestFit="1" customWidth="1"/>
    <col min="9993" max="9993" width="14.28515625" style="171" customWidth="1"/>
    <col min="9994" max="9994" width="14.5703125" style="171" customWidth="1"/>
    <col min="9995" max="9995" width="13.5703125" style="171" customWidth="1"/>
    <col min="9996" max="10240" width="9.140625" style="171"/>
    <col min="10241" max="10241" width="58.140625" style="171" customWidth="1"/>
    <col min="10242" max="10243" width="9.140625" style="171"/>
    <col min="10244" max="10244" width="13.28515625" style="171" customWidth="1"/>
    <col min="10245" max="10245" width="11.28515625" style="171" customWidth="1"/>
    <col min="10246" max="10246" width="9.140625" style="171"/>
    <col min="10247" max="10247" width="11.28515625" style="171" bestFit="1" customWidth="1"/>
    <col min="10248" max="10248" width="11.140625" style="171" bestFit="1" customWidth="1"/>
    <col min="10249" max="10249" width="14.28515625" style="171" customWidth="1"/>
    <col min="10250" max="10250" width="14.5703125" style="171" customWidth="1"/>
    <col min="10251" max="10251" width="13.5703125" style="171" customWidth="1"/>
    <col min="10252" max="10496" width="9.140625" style="171"/>
    <col min="10497" max="10497" width="58.140625" style="171" customWidth="1"/>
    <col min="10498" max="10499" width="9.140625" style="171"/>
    <col min="10500" max="10500" width="13.28515625" style="171" customWidth="1"/>
    <col min="10501" max="10501" width="11.28515625" style="171" customWidth="1"/>
    <col min="10502" max="10502" width="9.140625" style="171"/>
    <col min="10503" max="10503" width="11.28515625" style="171" bestFit="1" customWidth="1"/>
    <col min="10504" max="10504" width="11.140625" style="171" bestFit="1" customWidth="1"/>
    <col min="10505" max="10505" width="14.28515625" style="171" customWidth="1"/>
    <col min="10506" max="10506" width="14.5703125" style="171" customWidth="1"/>
    <col min="10507" max="10507" width="13.5703125" style="171" customWidth="1"/>
    <col min="10508" max="10752" width="9.140625" style="171"/>
    <col min="10753" max="10753" width="58.140625" style="171" customWidth="1"/>
    <col min="10754" max="10755" width="9.140625" style="171"/>
    <col min="10756" max="10756" width="13.28515625" style="171" customWidth="1"/>
    <col min="10757" max="10757" width="11.28515625" style="171" customWidth="1"/>
    <col min="10758" max="10758" width="9.140625" style="171"/>
    <col min="10759" max="10759" width="11.28515625" style="171" bestFit="1" customWidth="1"/>
    <col min="10760" max="10760" width="11.140625" style="171" bestFit="1" customWidth="1"/>
    <col min="10761" max="10761" width="14.28515625" style="171" customWidth="1"/>
    <col min="10762" max="10762" width="14.5703125" style="171" customWidth="1"/>
    <col min="10763" max="10763" width="13.5703125" style="171" customWidth="1"/>
    <col min="10764" max="11008" width="9.140625" style="171"/>
    <col min="11009" max="11009" width="58.140625" style="171" customWidth="1"/>
    <col min="11010" max="11011" width="9.140625" style="171"/>
    <col min="11012" max="11012" width="13.28515625" style="171" customWidth="1"/>
    <col min="11013" max="11013" width="11.28515625" style="171" customWidth="1"/>
    <col min="11014" max="11014" width="9.140625" style="171"/>
    <col min="11015" max="11015" width="11.28515625" style="171" bestFit="1" customWidth="1"/>
    <col min="11016" max="11016" width="11.140625" style="171" bestFit="1" customWidth="1"/>
    <col min="11017" max="11017" width="14.28515625" style="171" customWidth="1"/>
    <col min="11018" max="11018" width="14.5703125" style="171" customWidth="1"/>
    <col min="11019" max="11019" width="13.5703125" style="171" customWidth="1"/>
    <col min="11020" max="11264" width="9.140625" style="171"/>
    <col min="11265" max="11265" width="58.140625" style="171" customWidth="1"/>
    <col min="11266" max="11267" width="9.140625" style="171"/>
    <col min="11268" max="11268" width="13.28515625" style="171" customWidth="1"/>
    <col min="11269" max="11269" width="11.28515625" style="171" customWidth="1"/>
    <col min="11270" max="11270" width="9.140625" style="171"/>
    <col min="11271" max="11271" width="11.28515625" style="171" bestFit="1" customWidth="1"/>
    <col min="11272" max="11272" width="11.140625" style="171" bestFit="1" customWidth="1"/>
    <col min="11273" max="11273" width="14.28515625" style="171" customWidth="1"/>
    <col min="11274" max="11274" width="14.5703125" style="171" customWidth="1"/>
    <col min="11275" max="11275" width="13.5703125" style="171" customWidth="1"/>
    <col min="11276" max="11520" width="9.140625" style="171"/>
    <col min="11521" max="11521" width="58.140625" style="171" customWidth="1"/>
    <col min="11522" max="11523" width="9.140625" style="171"/>
    <col min="11524" max="11524" width="13.28515625" style="171" customWidth="1"/>
    <col min="11525" max="11525" width="11.28515625" style="171" customWidth="1"/>
    <col min="11526" max="11526" width="9.140625" style="171"/>
    <col min="11527" max="11527" width="11.28515625" style="171" bestFit="1" customWidth="1"/>
    <col min="11528" max="11528" width="11.140625" style="171" bestFit="1" customWidth="1"/>
    <col min="11529" max="11529" width="14.28515625" style="171" customWidth="1"/>
    <col min="11530" max="11530" width="14.5703125" style="171" customWidth="1"/>
    <col min="11531" max="11531" width="13.5703125" style="171" customWidth="1"/>
    <col min="11532" max="11776" width="9.140625" style="171"/>
    <col min="11777" max="11777" width="58.140625" style="171" customWidth="1"/>
    <col min="11778" max="11779" width="9.140625" style="171"/>
    <col min="11780" max="11780" width="13.28515625" style="171" customWidth="1"/>
    <col min="11781" max="11781" width="11.28515625" style="171" customWidth="1"/>
    <col min="11782" max="11782" width="9.140625" style="171"/>
    <col min="11783" max="11783" width="11.28515625" style="171" bestFit="1" customWidth="1"/>
    <col min="11784" max="11784" width="11.140625" style="171" bestFit="1" customWidth="1"/>
    <col min="11785" max="11785" width="14.28515625" style="171" customWidth="1"/>
    <col min="11786" max="11786" width="14.5703125" style="171" customWidth="1"/>
    <col min="11787" max="11787" width="13.5703125" style="171" customWidth="1"/>
    <col min="11788" max="12032" width="9.140625" style="171"/>
    <col min="12033" max="12033" width="58.140625" style="171" customWidth="1"/>
    <col min="12034" max="12035" width="9.140625" style="171"/>
    <col min="12036" max="12036" width="13.28515625" style="171" customWidth="1"/>
    <col min="12037" max="12037" width="11.28515625" style="171" customWidth="1"/>
    <col min="12038" max="12038" width="9.140625" style="171"/>
    <col min="12039" max="12039" width="11.28515625" style="171" bestFit="1" customWidth="1"/>
    <col min="12040" max="12040" width="11.140625" style="171" bestFit="1" customWidth="1"/>
    <col min="12041" max="12041" width="14.28515625" style="171" customWidth="1"/>
    <col min="12042" max="12042" width="14.5703125" style="171" customWidth="1"/>
    <col min="12043" max="12043" width="13.5703125" style="171" customWidth="1"/>
    <col min="12044" max="12288" width="9.140625" style="171"/>
    <col min="12289" max="12289" width="58.140625" style="171" customWidth="1"/>
    <col min="12290" max="12291" width="9.140625" style="171"/>
    <col min="12292" max="12292" width="13.28515625" style="171" customWidth="1"/>
    <col min="12293" max="12293" width="11.28515625" style="171" customWidth="1"/>
    <col min="12294" max="12294" width="9.140625" style="171"/>
    <col min="12295" max="12295" width="11.28515625" style="171" bestFit="1" customWidth="1"/>
    <col min="12296" max="12296" width="11.140625" style="171" bestFit="1" customWidth="1"/>
    <col min="12297" max="12297" width="14.28515625" style="171" customWidth="1"/>
    <col min="12298" max="12298" width="14.5703125" style="171" customWidth="1"/>
    <col min="12299" max="12299" width="13.5703125" style="171" customWidth="1"/>
    <col min="12300" max="12544" width="9.140625" style="171"/>
    <col min="12545" max="12545" width="58.140625" style="171" customWidth="1"/>
    <col min="12546" max="12547" width="9.140625" style="171"/>
    <col min="12548" max="12548" width="13.28515625" style="171" customWidth="1"/>
    <col min="12549" max="12549" width="11.28515625" style="171" customWidth="1"/>
    <col min="12550" max="12550" width="9.140625" style="171"/>
    <col min="12551" max="12551" width="11.28515625" style="171" bestFit="1" customWidth="1"/>
    <col min="12552" max="12552" width="11.140625" style="171" bestFit="1" customWidth="1"/>
    <col min="12553" max="12553" width="14.28515625" style="171" customWidth="1"/>
    <col min="12554" max="12554" width="14.5703125" style="171" customWidth="1"/>
    <col min="12555" max="12555" width="13.5703125" style="171" customWidth="1"/>
    <col min="12556" max="12800" width="9.140625" style="171"/>
    <col min="12801" max="12801" width="58.140625" style="171" customWidth="1"/>
    <col min="12802" max="12803" width="9.140625" style="171"/>
    <col min="12804" max="12804" width="13.28515625" style="171" customWidth="1"/>
    <col min="12805" max="12805" width="11.28515625" style="171" customWidth="1"/>
    <col min="12806" max="12806" width="9.140625" style="171"/>
    <col min="12807" max="12807" width="11.28515625" style="171" bestFit="1" customWidth="1"/>
    <col min="12808" max="12808" width="11.140625" style="171" bestFit="1" customWidth="1"/>
    <col min="12809" max="12809" width="14.28515625" style="171" customWidth="1"/>
    <col min="12810" max="12810" width="14.5703125" style="171" customWidth="1"/>
    <col min="12811" max="12811" width="13.5703125" style="171" customWidth="1"/>
    <col min="12812" max="13056" width="9.140625" style="171"/>
    <col min="13057" max="13057" width="58.140625" style="171" customWidth="1"/>
    <col min="13058" max="13059" width="9.140625" style="171"/>
    <col min="13060" max="13060" width="13.28515625" style="171" customWidth="1"/>
    <col min="13061" max="13061" width="11.28515625" style="171" customWidth="1"/>
    <col min="13062" max="13062" width="9.140625" style="171"/>
    <col min="13063" max="13063" width="11.28515625" style="171" bestFit="1" customWidth="1"/>
    <col min="13064" max="13064" width="11.140625" style="171" bestFit="1" customWidth="1"/>
    <col min="13065" max="13065" width="14.28515625" style="171" customWidth="1"/>
    <col min="13066" max="13066" width="14.5703125" style="171" customWidth="1"/>
    <col min="13067" max="13067" width="13.5703125" style="171" customWidth="1"/>
    <col min="13068" max="13312" width="9.140625" style="171"/>
    <col min="13313" max="13313" width="58.140625" style="171" customWidth="1"/>
    <col min="13314" max="13315" width="9.140625" style="171"/>
    <col min="13316" max="13316" width="13.28515625" style="171" customWidth="1"/>
    <col min="13317" max="13317" width="11.28515625" style="171" customWidth="1"/>
    <col min="13318" max="13318" width="9.140625" style="171"/>
    <col min="13319" max="13319" width="11.28515625" style="171" bestFit="1" customWidth="1"/>
    <col min="13320" max="13320" width="11.140625" style="171" bestFit="1" customWidth="1"/>
    <col min="13321" max="13321" width="14.28515625" style="171" customWidth="1"/>
    <col min="13322" max="13322" width="14.5703125" style="171" customWidth="1"/>
    <col min="13323" max="13323" width="13.5703125" style="171" customWidth="1"/>
    <col min="13324" max="13568" width="9.140625" style="171"/>
    <col min="13569" max="13569" width="58.140625" style="171" customWidth="1"/>
    <col min="13570" max="13571" width="9.140625" style="171"/>
    <col min="13572" max="13572" width="13.28515625" style="171" customWidth="1"/>
    <col min="13573" max="13573" width="11.28515625" style="171" customWidth="1"/>
    <col min="13574" max="13574" width="9.140625" style="171"/>
    <col min="13575" max="13575" width="11.28515625" style="171" bestFit="1" customWidth="1"/>
    <col min="13576" max="13576" width="11.140625" style="171" bestFit="1" customWidth="1"/>
    <col min="13577" max="13577" width="14.28515625" style="171" customWidth="1"/>
    <col min="13578" max="13578" width="14.5703125" style="171" customWidth="1"/>
    <col min="13579" max="13579" width="13.5703125" style="171" customWidth="1"/>
    <col min="13580" max="13824" width="9.140625" style="171"/>
    <col min="13825" max="13825" width="58.140625" style="171" customWidth="1"/>
    <col min="13826" max="13827" width="9.140625" style="171"/>
    <col min="13828" max="13828" width="13.28515625" style="171" customWidth="1"/>
    <col min="13829" max="13829" width="11.28515625" style="171" customWidth="1"/>
    <col min="13830" max="13830" width="9.140625" style="171"/>
    <col min="13831" max="13831" width="11.28515625" style="171" bestFit="1" customWidth="1"/>
    <col min="13832" max="13832" width="11.140625" style="171" bestFit="1" customWidth="1"/>
    <col min="13833" max="13833" width="14.28515625" style="171" customWidth="1"/>
    <col min="13834" max="13834" width="14.5703125" style="171" customWidth="1"/>
    <col min="13835" max="13835" width="13.5703125" style="171" customWidth="1"/>
    <col min="13836" max="14080" width="9.140625" style="171"/>
    <col min="14081" max="14081" width="58.140625" style="171" customWidth="1"/>
    <col min="14082" max="14083" width="9.140625" style="171"/>
    <col min="14084" max="14084" width="13.28515625" style="171" customWidth="1"/>
    <col min="14085" max="14085" width="11.28515625" style="171" customWidth="1"/>
    <col min="14086" max="14086" width="9.140625" style="171"/>
    <col min="14087" max="14087" width="11.28515625" style="171" bestFit="1" customWidth="1"/>
    <col min="14088" max="14088" width="11.140625" style="171" bestFit="1" customWidth="1"/>
    <col min="14089" max="14089" width="14.28515625" style="171" customWidth="1"/>
    <col min="14090" max="14090" width="14.5703125" style="171" customWidth="1"/>
    <col min="14091" max="14091" width="13.5703125" style="171" customWidth="1"/>
    <col min="14092" max="14336" width="9.140625" style="171"/>
    <col min="14337" max="14337" width="58.140625" style="171" customWidth="1"/>
    <col min="14338" max="14339" width="9.140625" style="171"/>
    <col min="14340" max="14340" width="13.28515625" style="171" customWidth="1"/>
    <col min="14341" max="14341" width="11.28515625" style="171" customWidth="1"/>
    <col min="14342" max="14342" width="9.140625" style="171"/>
    <col min="14343" max="14343" width="11.28515625" style="171" bestFit="1" customWidth="1"/>
    <col min="14344" max="14344" width="11.140625" style="171" bestFit="1" customWidth="1"/>
    <col min="14345" max="14345" width="14.28515625" style="171" customWidth="1"/>
    <col min="14346" max="14346" width="14.5703125" style="171" customWidth="1"/>
    <col min="14347" max="14347" width="13.5703125" style="171" customWidth="1"/>
    <col min="14348" max="14592" width="9.140625" style="171"/>
    <col min="14593" max="14593" width="58.140625" style="171" customWidth="1"/>
    <col min="14594" max="14595" width="9.140625" style="171"/>
    <col min="14596" max="14596" width="13.28515625" style="171" customWidth="1"/>
    <col min="14597" max="14597" width="11.28515625" style="171" customWidth="1"/>
    <col min="14598" max="14598" width="9.140625" style="171"/>
    <col min="14599" max="14599" width="11.28515625" style="171" bestFit="1" customWidth="1"/>
    <col min="14600" max="14600" width="11.140625" style="171" bestFit="1" customWidth="1"/>
    <col min="14601" max="14601" width="14.28515625" style="171" customWidth="1"/>
    <col min="14602" max="14602" width="14.5703125" style="171" customWidth="1"/>
    <col min="14603" max="14603" width="13.5703125" style="171" customWidth="1"/>
    <col min="14604" max="14848" width="9.140625" style="171"/>
    <col min="14849" max="14849" width="58.140625" style="171" customWidth="1"/>
    <col min="14850" max="14851" width="9.140625" style="171"/>
    <col min="14852" max="14852" width="13.28515625" style="171" customWidth="1"/>
    <col min="14853" max="14853" width="11.28515625" style="171" customWidth="1"/>
    <col min="14854" max="14854" width="9.140625" style="171"/>
    <col min="14855" max="14855" width="11.28515625" style="171" bestFit="1" customWidth="1"/>
    <col min="14856" max="14856" width="11.140625" style="171" bestFit="1" customWidth="1"/>
    <col min="14857" max="14857" width="14.28515625" style="171" customWidth="1"/>
    <col min="14858" max="14858" width="14.5703125" style="171" customWidth="1"/>
    <col min="14859" max="14859" width="13.5703125" style="171" customWidth="1"/>
    <col min="14860" max="15104" width="9.140625" style="171"/>
    <col min="15105" max="15105" width="58.140625" style="171" customWidth="1"/>
    <col min="15106" max="15107" width="9.140625" style="171"/>
    <col min="15108" max="15108" width="13.28515625" style="171" customWidth="1"/>
    <col min="15109" max="15109" width="11.28515625" style="171" customWidth="1"/>
    <col min="15110" max="15110" width="9.140625" style="171"/>
    <col min="15111" max="15111" width="11.28515625" style="171" bestFit="1" customWidth="1"/>
    <col min="15112" max="15112" width="11.140625" style="171" bestFit="1" customWidth="1"/>
    <col min="15113" max="15113" width="14.28515625" style="171" customWidth="1"/>
    <col min="15114" max="15114" width="14.5703125" style="171" customWidth="1"/>
    <col min="15115" max="15115" width="13.5703125" style="171" customWidth="1"/>
    <col min="15116" max="15360" width="9.140625" style="171"/>
    <col min="15361" max="15361" width="58.140625" style="171" customWidth="1"/>
    <col min="15362" max="15363" width="9.140625" style="171"/>
    <col min="15364" max="15364" width="13.28515625" style="171" customWidth="1"/>
    <col min="15365" max="15365" width="11.28515625" style="171" customWidth="1"/>
    <col min="15366" max="15366" width="9.140625" style="171"/>
    <col min="15367" max="15367" width="11.28515625" style="171" bestFit="1" customWidth="1"/>
    <col min="15368" max="15368" width="11.140625" style="171" bestFit="1" customWidth="1"/>
    <col min="15369" max="15369" width="14.28515625" style="171" customWidth="1"/>
    <col min="15370" max="15370" width="14.5703125" style="171" customWidth="1"/>
    <col min="15371" max="15371" width="13.5703125" style="171" customWidth="1"/>
    <col min="15372" max="15616" width="9.140625" style="171"/>
    <col min="15617" max="15617" width="58.140625" style="171" customWidth="1"/>
    <col min="15618" max="15619" width="9.140625" style="171"/>
    <col min="15620" max="15620" width="13.28515625" style="171" customWidth="1"/>
    <col min="15621" max="15621" width="11.28515625" style="171" customWidth="1"/>
    <col min="15622" max="15622" width="9.140625" style="171"/>
    <col min="15623" max="15623" width="11.28515625" style="171" bestFit="1" customWidth="1"/>
    <col min="15624" max="15624" width="11.140625" style="171" bestFit="1" customWidth="1"/>
    <col min="15625" max="15625" width="14.28515625" style="171" customWidth="1"/>
    <col min="15626" max="15626" width="14.5703125" style="171" customWidth="1"/>
    <col min="15627" max="15627" width="13.5703125" style="171" customWidth="1"/>
    <col min="15628" max="15872" width="9.140625" style="171"/>
    <col min="15873" max="15873" width="58.140625" style="171" customWidth="1"/>
    <col min="15874" max="15875" width="9.140625" style="171"/>
    <col min="15876" max="15876" width="13.28515625" style="171" customWidth="1"/>
    <col min="15877" max="15877" width="11.28515625" style="171" customWidth="1"/>
    <col min="15878" max="15878" width="9.140625" style="171"/>
    <col min="15879" max="15879" width="11.28515625" style="171" bestFit="1" customWidth="1"/>
    <col min="15880" max="15880" width="11.140625" style="171" bestFit="1" customWidth="1"/>
    <col min="15881" max="15881" width="14.28515625" style="171" customWidth="1"/>
    <col min="15882" max="15882" width="14.5703125" style="171" customWidth="1"/>
    <col min="15883" max="15883" width="13.5703125" style="171" customWidth="1"/>
    <col min="15884" max="16128" width="9.140625" style="171"/>
    <col min="16129" max="16129" width="58.140625" style="171" customWidth="1"/>
    <col min="16130" max="16131" width="9.140625" style="171"/>
    <col min="16132" max="16132" width="13.28515625" style="171" customWidth="1"/>
    <col min="16133" max="16133" width="11.28515625" style="171" customWidth="1"/>
    <col min="16134" max="16134" width="9.140625" style="171"/>
    <col min="16135" max="16135" width="11.28515625" style="171" bestFit="1" customWidth="1"/>
    <col min="16136" max="16136" width="11.140625" style="171" bestFit="1" customWidth="1"/>
    <col min="16137" max="16137" width="14.28515625" style="171" customWidth="1"/>
    <col min="16138" max="16138" width="14.5703125" style="171" customWidth="1"/>
    <col min="16139" max="16139" width="13.5703125" style="171" customWidth="1"/>
    <col min="16140" max="16384" width="9.140625" style="171"/>
  </cols>
  <sheetData>
    <row r="1" spans="1:11" ht="18.75" customHeight="1">
      <c r="A1" s="458" t="s">
        <v>567</v>
      </c>
      <c r="B1" s="459"/>
      <c r="C1" s="459"/>
      <c r="D1" s="459"/>
      <c r="E1" s="459"/>
      <c r="F1" s="459"/>
      <c r="G1" s="459"/>
      <c r="H1" s="459"/>
      <c r="I1" s="459"/>
      <c r="J1" s="459"/>
      <c r="K1" s="460"/>
    </row>
    <row r="2" spans="1:11" ht="17.25" customHeight="1">
      <c r="A2" s="461" t="s">
        <v>503</v>
      </c>
      <c r="B2" s="464" t="s">
        <v>19</v>
      </c>
      <c r="C2" s="467" t="s">
        <v>568</v>
      </c>
      <c r="D2" s="468"/>
      <c r="E2" s="469"/>
      <c r="F2" s="470" t="s">
        <v>569</v>
      </c>
      <c r="G2" s="471"/>
      <c r="H2" s="471"/>
      <c r="I2" s="472" t="s">
        <v>353</v>
      </c>
      <c r="J2" s="473"/>
      <c r="K2" s="474"/>
    </row>
    <row r="3" spans="1:11" ht="21" customHeight="1">
      <c r="A3" s="462"/>
      <c r="B3" s="465"/>
      <c r="C3" s="70" t="s">
        <v>648</v>
      </c>
      <c r="D3" s="70" t="s">
        <v>681</v>
      </c>
      <c r="E3" s="70" t="s">
        <v>694</v>
      </c>
      <c r="F3" s="70" t="s">
        <v>648</v>
      </c>
      <c r="G3" s="70" t="s">
        <v>681</v>
      </c>
      <c r="H3" s="70" t="s">
        <v>694</v>
      </c>
      <c r="I3" s="70" t="s">
        <v>648</v>
      </c>
      <c r="J3" s="70" t="s">
        <v>681</v>
      </c>
      <c r="K3" s="70" t="s">
        <v>694</v>
      </c>
    </row>
    <row r="4" spans="1:11" ht="42" customHeight="1">
      <c r="A4" s="463"/>
      <c r="B4" s="466"/>
      <c r="C4" s="172" t="s">
        <v>355</v>
      </c>
      <c r="D4" s="172" t="s">
        <v>391</v>
      </c>
      <c r="E4" s="172" t="s">
        <v>392</v>
      </c>
      <c r="F4" s="172" t="s">
        <v>355</v>
      </c>
      <c r="G4" s="172" t="s">
        <v>391</v>
      </c>
      <c r="H4" s="172" t="s">
        <v>392</v>
      </c>
      <c r="I4" s="172" t="s">
        <v>355</v>
      </c>
      <c r="J4" s="172" t="s">
        <v>391</v>
      </c>
      <c r="K4" s="172" t="s">
        <v>392</v>
      </c>
    </row>
    <row r="5" spans="1:11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73">
        <v>6</v>
      </c>
      <c r="G5" s="173">
        <v>7</v>
      </c>
      <c r="H5" s="173">
        <v>8</v>
      </c>
      <c r="I5" s="173">
        <v>9</v>
      </c>
      <c r="J5" s="173">
        <v>10</v>
      </c>
      <c r="K5" s="173">
        <v>11</v>
      </c>
    </row>
    <row r="6" spans="1:11" ht="25.5">
      <c r="A6" s="101" t="s">
        <v>570</v>
      </c>
      <c r="B6" s="174" t="s">
        <v>30</v>
      </c>
      <c r="C6" s="175">
        <f>ROUND(I6/F6/650,0)</f>
        <v>3</v>
      </c>
      <c r="D6" s="175">
        <f>ROUND(J6/G6/650,0)</f>
        <v>0</v>
      </c>
      <c r="E6" s="175">
        <f>ROUND(K6/H6/650,0)</f>
        <v>0</v>
      </c>
      <c r="F6" s="175">
        <v>12</v>
      </c>
      <c r="G6" s="176">
        <v>12</v>
      </c>
      <c r="H6" s="176">
        <v>12</v>
      </c>
      <c r="I6" s="222">
        <v>25000</v>
      </c>
      <c r="J6" s="222">
        <v>0</v>
      </c>
      <c r="K6" s="222">
        <v>0</v>
      </c>
    </row>
    <row r="7" spans="1:11" s="182" customFormat="1">
      <c r="A7" s="177" t="s">
        <v>571</v>
      </c>
      <c r="B7" s="178" t="s">
        <v>34</v>
      </c>
      <c r="C7" s="179">
        <v>1</v>
      </c>
      <c r="D7" s="179">
        <v>1</v>
      </c>
      <c r="E7" s="179">
        <v>1</v>
      </c>
      <c r="F7" s="179">
        <v>12</v>
      </c>
      <c r="G7" s="180">
        <v>12</v>
      </c>
      <c r="H7" s="180">
        <v>12</v>
      </c>
      <c r="I7" s="222">
        <v>974238.66</v>
      </c>
      <c r="J7" s="222">
        <v>996868.1399999999</v>
      </c>
      <c r="K7" s="222">
        <v>996868.1399999999</v>
      </c>
    </row>
    <row r="8" spans="1:11">
      <c r="A8" s="133" t="s">
        <v>572</v>
      </c>
      <c r="B8" s="174" t="s">
        <v>509</v>
      </c>
      <c r="C8" s="175">
        <f>ROUND(I8/F8/20,0)</f>
        <v>0</v>
      </c>
      <c r="D8" s="175">
        <f>ROUND(J8/G8/20,0)</f>
        <v>0</v>
      </c>
      <c r="E8" s="175">
        <f>ROUND(K8/H8/20,0)</f>
        <v>0</v>
      </c>
      <c r="F8" s="175">
        <v>12</v>
      </c>
      <c r="G8" s="176">
        <v>12</v>
      </c>
      <c r="H8" s="176">
        <v>12</v>
      </c>
      <c r="I8" s="222">
        <v>0</v>
      </c>
      <c r="J8" s="222">
        <v>0</v>
      </c>
      <c r="K8" s="222">
        <v>0</v>
      </c>
    </row>
    <row r="9" spans="1:11">
      <c r="A9" s="133" t="s">
        <v>573</v>
      </c>
      <c r="B9" s="174" t="s">
        <v>564</v>
      </c>
      <c r="C9" s="175">
        <f>ROUND(I9/F9/140,0)</f>
        <v>59</v>
      </c>
      <c r="D9" s="175">
        <f>ROUND(J9/G9/140,0)</f>
        <v>49</v>
      </c>
      <c r="E9" s="175">
        <f>ROUND(K9/H9/140,0)</f>
        <v>49</v>
      </c>
      <c r="F9" s="175">
        <v>12</v>
      </c>
      <c r="G9" s="176">
        <v>12</v>
      </c>
      <c r="H9" s="176">
        <v>12</v>
      </c>
      <c r="I9" s="222">
        <v>98521.82</v>
      </c>
      <c r="J9" s="222">
        <v>82320</v>
      </c>
      <c r="K9" s="222">
        <v>82320</v>
      </c>
    </row>
    <row r="10" spans="1:11">
      <c r="A10" s="133" t="s">
        <v>574</v>
      </c>
      <c r="B10" s="174" t="s">
        <v>565</v>
      </c>
      <c r="C10" s="175">
        <f>ROUND(I10/F10/285,0)</f>
        <v>7</v>
      </c>
      <c r="D10" s="175">
        <f>ROUND(J10/G10/285,0)</f>
        <v>6</v>
      </c>
      <c r="E10" s="175">
        <f>ROUND(K10/H10/285,0)</f>
        <v>6</v>
      </c>
      <c r="F10" s="175">
        <v>12</v>
      </c>
      <c r="G10" s="176">
        <v>12</v>
      </c>
      <c r="H10" s="176">
        <v>12</v>
      </c>
      <c r="I10" s="222">
        <v>24480</v>
      </c>
      <c r="J10" s="222">
        <v>20520</v>
      </c>
      <c r="K10" s="222">
        <v>20520</v>
      </c>
    </row>
    <row r="11" spans="1:11">
      <c r="A11" s="133" t="s">
        <v>575</v>
      </c>
      <c r="B11" s="174" t="s">
        <v>566</v>
      </c>
      <c r="C11" s="175">
        <f>ROUND(I11/F11/1600,0)</f>
        <v>1</v>
      </c>
      <c r="D11" s="175">
        <f>ROUND(J11/G11/1600,0)</f>
        <v>1</v>
      </c>
      <c r="E11" s="175">
        <f>ROUND(K11/H11/1600,0)</f>
        <v>1</v>
      </c>
      <c r="F11" s="175">
        <v>12</v>
      </c>
      <c r="G11" s="176">
        <v>12</v>
      </c>
      <c r="H11" s="176">
        <v>12</v>
      </c>
      <c r="I11" s="222">
        <v>19200</v>
      </c>
      <c r="J11" s="222">
        <v>19200</v>
      </c>
      <c r="K11" s="222">
        <v>19200</v>
      </c>
    </row>
    <row r="12" spans="1:11">
      <c r="A12" s="133" t="s">
        <v>576</v>
      </c>
      <c r="B12" s="174" t="s">
        <v>577</v>
      </c>
      <c r="C12" s="175">
        <f>ROUND(I12/F12/250,0)</f>
        <v>20</v>
      </c>
      <c r="D12" s="175">
        <f>ROUND(J12/G12/250,0)</f>
        <v>20</v>
      </c>
      <c r="E12" s="175">
        <f>ROUND(K12/H12/250,0)</f>
        <v>20</v>
      </c>
      <c r="F12" s="175">
        <v>8</v>
      </c>
      <c r="G12" s="176">
        <v>8</v>
      </c>
      <c r="H12" s="176">
        <v>8</v>
      </c>
      <c r="I12" s="222">
        <v>40000</v>
      </c>
      <c r="J12" s="222">
        <v>40000</v>
      </c>
      <c r="K12" s="222">
        <v>40000</v>
      </c>
    </row>
    <row r="13" spans="1:11">
      <c r="A13" s="183" t="s">
        <v>578</v>
      </c>
      <c r="B13" s="174" t="s">
        <v>579</v>
      </c>
      <c r="C13" s="175">
        <f>ROUND(I13/F13/375,0)</f>
        <v>1</v>
      </c>
      <c r="D13" s="175">
        <f>ROUND(J13/G13/375,0)</f>
        <v>1</v>
      </c>
      <c r="E13" s="175">
        <f>ROUND(K13/H13/375,0)</f>
        <v>1</v>
      </c>
      <c r="F13" s="175">
        <v>12</v>
      </c>
      <c r="G13" s="176">
        <v>12</v>
      </c>
      <c r="H13" s="176">
        <v>12</v>
      </c>
      <c r="I13" s="222">
        <v>6468.3</v>
      </c>
      <c r="J13" s="222">
        <v>6468.3</v>
      </c>
      <c r="K13" s="222">
        <v>6468.3</v>
      </c>
    </row>
    <row r="14" spans="1:11">
      <c r="A14" s="183" t="s">
        <v>580</v>
      </c>
      <c r="B14" s="174" t="s">
        <v>581</v>
      </c>
      <c r="C14" s="175">
        <f>ROUND(I14/F14,2)</f>
        <v>0</v>
      </c>
      <c r="D14" s="175">
        <f>ROUND(J14/G14,2)</f>
        <v>0</v>
      </c>
      <c r="E14" s="175">
        <f>ROUND(K14/H14,2)</f>
        <v>0</v>
      </c>
      <c r="F14" s="175">
        <v>2</v>
      </c>
      <c r="G14" s="176">
        <v>2</v>
      </c>
      <c r="H14" s="176">
        <v>2</v>
      </c>
      <c r="I14" s="222">
        <v>0</v>
      </c>
      <c r="J14" s="222">
        <v>0</v>
      </c>
      <c r="K14" s="222">
        <v>0</v>
      </c>
    </row>
    <row r="15" spans="1:11">
      <c r="A15" s="183" t="s">
        <v>582</v>
      </c>
      <c r="B15" s="174" t="s">
        <v>583</v>
      </c>
      <c r="C15" s="175">
        <f>ROUND(I15/F15/560,0)</f>
        <v>0</v>
      </c>
      <c r="D15" s="175">
        <f>ROUND(J15/G15/560,0)</f>
        <v>0</v>
      </c>
      <c r="E15" s="175">
        <f>ROUND(K15/H15/560,0)</f>
        <v>0</v>
      </c>
      <c r="F15" s="175">
        <v>1</v>
      </c>
      <c r="G15" s="176">
        <v>1</v>
      </c>
      <c r="H15" s="176">
        <v>1</v>
      </c>
      <c r="I15" s="222">
        <v>0</v>
      </c>
      <c r="J15" s="222">
        <v>0</v>
      </c>
      <c r="K15" s="222">
        <v>0</v>
      </c>
    </row>
    <row r="16" spans="1:11">
      <c r="A16" s="183" t="s">
        <v>584</v>
      </c>
      <c r="B16" s="174" t="s">
        <v>585</v>
      </c>
      <c r="C16" s="175">
        <f>ROUND(I16/F16/1226,0)</f>
        <v>0</v>
      </c>
      <c r="D16" s="175">
        <f>ROUND(J16/G16/1226,0)</f>
        <v>0</v>
      </c>
      <c r="E16" s="175">
        <f>ROUND(K16/H16/1226,0)</f>
        <v>0</v>
      </c>
      <c r="F16" s="175">
        <v>1</v>
      </c>
      <c r="G16" s="176">
        <v>1</v>
      </c>
      <c r="H16" s="176">
        <v>1</v>
      </c>
      <c r="I16" s="222">
        <v>0</v>
      </c>
      <c r="J16" s="222">
        <v>0</v>
      </c>
      <c r="K16" s="222">
        <v>0</v>
      </c>
    </row>
    <row r="17" spans="1:11">
      <c r="A17" s="183" t="s">
        <v>586</v>
      </c>
      <c r="B17" s="174" t="s">
        <v>587</v>
      </c>
      <c r="C17" s="175">
        <f>I17/12</f>
        <v>0</v>
      </c>
      <c r="D17" s="175">
        <f>J17/12</f>
        <v>0</v>
      </c>
      <c r="E17" s="175">
        <f>K17/12</f>
        <v>0</v>
      </c>
      <c r="F17" s="175">
        <v>12</v>
      </c>
      <c r="G17" s="176">
        <v>12</v>
      </c>
      <c r="H17" s="176">
        <v>12</v>
      </c>
      <c r="I17" s="222">
        <v>0</v>
      </c>
      <c r="J17" s="222">
        <v>0</v>
      </c>
      <c r="K17" s="222">
        <v>0</v>
      </c>
    </row>
    <row r="18" spans="1:11">
      <c r="A18" s="183" t="s">
        <v>588</v>
      </c>
      <c r="B18" s="174" t="s">
        <v>589</v>
      </c>
      <c r="C18" s="175">
        <f>I18/5</f>
        <v>0</v>
      </c>
      <c r="D18" s="175">
        <f>J18/5</f>
        <v>0</v>
      </c>
      <c r="E18" s="175">
        <f>K18/5</f>
        <v>0</v>
      </c>
      <c r="F18" s="175">
        <v>5</v>
      </c>
      <c r="G18" s="176">
        <v>5</v>
      </c>
      <c r="H18" s="176">
        <v>5</v>
      </c>
      <c r="I18" s="222">
        <v>0</v>
      </c>
      <c r="J18" s="222">
        <v>0</v>
      </c>
      <c r="K18" s="222">
        <v>0</v>
      </c>
    </row>
    <row r="19" spans="1:11">
      <c r="A19" s="184" t="s">
        <v>590</v>
      </c>
      <c r="B19" s="185"/>
      <c r="C19" s="185" t="s">
        <v>31</v>
      </c>
      <c r="D19" s="185" t="s">
        <v>31</v>
      </c>
      <c r="E19" s="185" t="s">
        <v>31</v>
      </c>
      <c r="F19" s="185" t="s">
        <v>31</v>
      </c>
      <c r="G19" s="185" t="s">
        <v>31</v>
      </c>
      <c r="H19" s="185" t="s">
        <v>31</v>
      </c>
      <c r="I19" s="186">
        <f>SUM(I6:I16)+I18</f>
        <v>1187908.78</v>
      </c>
      <c r="J19" s="186">
        <f>SUM(J6:J18)</f>
        <v>1165376.44</v>
      </c>
      <c r="K19" s="186">
        <f>SUM(K6:K18)</f>
        <v>1165376.44</v>
      </c>
    </row>
    <row r="20" spans="1:11">
      <c r="I20" s="187">
        <v>1187908.78</v>
      </c>
    </row>
    <row r="21" spans="1:11">
      <c r="I21" s="187">
        <f>I19-I20</f>
        <v>0</v>
      </c>
    </row>
    <row r="22" spans="1:11">
      <c r="I22" s="187">
        <f>'раздел 1 и 2'!G96</f>
        <v>1187908.78</v>
      </c>
    </row>
    <row r="23" spans="1:11">
      <c r="I23" s="187"/>
    </row>
  </sheetData>
  <customSheetViews>
    <customSheetView guid="{05E486C0-6DBD-49B1-AF6A-BC8DF6FA107F}" scale="120" showPageBreaks="1" fitToPage="1" printArea="1" view="pageBreakPreview">
      <pane xSplit="1" ySplit="5" topLeftCell="I6" activePane="bottomRight" state="frozen"/>
      <selection pane="bottomRight" activeCell="I6" sqref="I6"/>
      <pageMargins left="0.70866141732283472" right="0.70866141732283472" top="0.74803149606299213" bottom="0.74803149606299213" header="0.31496062992125984" footer="0.31496062992125984"/>
      <pageSetup paperSize="9" scale="49" orientation="portrait" r:id="rId1"/>
    </customSheetView>
    <customSheetView guid="{1560E1D9-2BAE-4CE5-89DB-061432386600}" scale="120" showPageBreaks="1" fitToPage="1" printArea="1" view="pageBreakPreview">
      <pane xSplit="1" ySplit="5" topLeftCell="I6" activePane="bottomRight" state="frozen"/>
      <selection pane="bottomRight" activeCell="I6" sqref="I6"/>
      <pageMargins left="0.70866141732283472" right="0.70866141732283472" top="0.74803149606299213" bottom="0.74803149606299213" header="0.31496062992125984" footer="0.31496062992125984"/>
      <pageSetup paperSize="9" scale="49" orientation="portrait" r:id="rId2"/>
    </customSheetView>
  </customSheetViews>
  <mergeCells count="6">
    <mergeCell ref="A1:K1"/>
    <mergeCell ref="A2:A4"/>
    <mergeCell ref="B2:B4"/>
    <mergeCell ref="C2:E2"/>
    <mergeCell ref="F2:H2"/>
    <mergeCell ref="I2:K2"/>
  </mergeCells>
  <pageMargins left="0.70866141732283472" right="0.70866141732283472" top="0.74803149606299213" bottom="0.74803149606299213" header="0.31496062992125984" footer="0.31496062992125984"/>
  <pageSetup paperSize="9" scale="49" orientation="portrait"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K33"/>
  <sheetViews>
    <sheetView view="pageBreakPreview" zoomScale="90" zoomScaleNormal="100" zoomScaleSheetLayoutView="90" workbookViewId="0">
      <selection activeCell="A28" sqref="A28"/>
    </sheetView>
  </sheetViews>
  <sheetFormatPr defaultRowHeight="12.75"/>
  <cols>
    <col min="1" max="1" width="56.5703125" style="171" customWidth="1"/>
    <col min="2" max="3" width="9.140625" style="171"/>
    <col min="4" max="4" width="13.28515625" style="171" customWidth="1"/>
    <col min="5" max="6" width="11.28515625" style="171" customWidth="1"/>
    <col min="7" max="7" width="11.28515625" style="171" bestFit="1" customWidth="1"/>
    <col min="8" max="8" width="11.140625" style="171" bestFit="1" customWidth="1"/>
    <col min="9" max="9" width="13.85546875" style="171" customWidth="1"/>
    <col min="10" max="10" width="13.5703125" style="171" customWidth="1"/>
    <col min="11" max="11" width="13.7109375" style="171" customWidth="1"/>
    <col min="12" max="256" width="9.140625" style="171"/>
    <col min="257" max="257" width="56.5703125" style="171" customWidth="1"/>
    <col min="258" max="259" width="9.140625" style="171"/>
    <col min="260" max="260" width="13.28515625" style="171" customWidth="1"/>
    <col min="261" max="262" width="11.28515625" style="171" customWidth="1"/>
    <col min="263" max="263" width="11.28515625" style="171" bestFit="1" customWidth="1"/>
    <col min="264" max="264" width="11.140625" style="171" bestFit="1" customWidth="1"/>
    <col min="265" max="265" width="13.85546875" style="171" customWidth="1"/>
    <col min="266" max="266" width="13.5703125" style="171" customWidth="1"/>
    <col min="267" max="267" width="13.7109375" style="171" customWidth="1"/>
    <col min="268" max="512" width="9.140625" style="171"/>
    <col min="513" max="513" width="56.5703125" style="171" customWidth="1"/>
    <col min="514" max="515" width="9.140625" style="171"/>
    <col min="516" max="516" width="13.28515625" style="171" customWidth="1"/>
    <col min="517" max="518" width="11.28515625" style="171" customWidth="1"/>
    <col min="519" max="519" width="11.28515625" style="171" bestFit="1" customWidth="1"/>
    <col min="520" max="520" width="11.140625" style="171" bestFit="1" customWidth="1"/>
    <col min="521" max="521" width="13.85546875" style="171" customWidth="1"/>
    <col min="522" max="522" width="13.5703125" style="171" customWidth="1"/>
    <col min="523" max="523" width="13.7109375" style="171" customWidth="1"/>
    <col min="524" max="768" width="9.140625" style="171"/>
    <col min="769" max="769" width="56.5703125" style="171" customWidth="1"/>
    <col min="770" max="771" width="9.140625" style="171"/>
    <col min="772" max="772" width="13.28515625" style="171" customWidth="1"/>
    <col min="773" max="774" width="11.28515625" style="171" customWidth="1"/>
    <col min="775" max="775" width="11.28515625" style="171" bestFit="1" customWidth="1"/>
    <col min="776" max="776" width="11.140625" style="171" bestFit="1" customWidth="1"/>
    <col min="777" max="777" width="13.85546875" style="171" customWidth="1"/>
    <col min="778" max="778" width="13.5703125" style="171" customWidth="1"/>
    <col min="779" max="779" width="13.7109375" style="171" customWidth="1"/>
    <col min="780" max="1024" width="9.140625" style="171"/>
    <col min="1025" max="1025" width="56.5703125" style="171" customWidth="1"/>
    <col min="1026" max="1027" width="9.140625" style="171"/>
    <col min="1028" max="1028" width="13.28515625" style="171" customWidth="1"/>
    <col min="1029" max="1030" width="11.28515625" style="171" customWidth="1"/>
    <col min="1031" max="1031" width="11.28515625" style="171" bestFit="1" customWidth="1"/>
    <col min="1032" max="1032" width="11.140625" style="171" bestFit="1" customWidth="1"/>
    <col min="1033" max="1033" width="13.85546875" style="171" customWidth="1"/>
    <col min="1034" max="1034" width="13.5703125" style="171" customWidth="1"/>
    <col min="1035" max="1035" width="13.7109375" style="171" customWidth="1"/>
    <col min="1036" max="1280" width="9.140625" style="171"/>
    <col min="1281" max="1281" width="56.5703125" style="171" customWidth="1"/>
    <col min="1282" max="1283" width="9.140625" style="171"/>
    <col min="1284" max="1284" width="13.28515625" style="171" customWidth="1"/>
    <col min="1285" max="1286" width="11.28515625" style="171" customWidth="1"/>
    <col min="1287" max="1287" width="11.28515625" style="171" bestFit="1" customWidth="1"/>
    <col min="1288" max="1288" width="11.140625" style="171" bestFit="1" customWidth="1"/>
    <col min="1289" max="1289" width="13.85546875" style="171" customWidth="1"/>
    <col min="1290" max="1290" width="13.5703125" style="171" customWidth="1"/>
    <col min="1291" max="1291" width="13.7109375" style="171" customWidth="1"/>
    <col min="1292" max="1536" width="9.140625" style="171"/>
    <col min="1537" max="1537" width="56.5703125" style="171" customWidth="1"/>
    <col min="1538" max="1539" width="9.140625" style="171"/>
    <col min="1540" max="1540" width="13.28515625" style="171" customWidth="1"/>
    <col min="1541" max="1542" width="11.28515625" style="171" customWidth="1"/>
    <col min="1543" max="1543" width="11.28515625" style="171" bestFit="1" customWidth="1"/>
    <col min="1544" max="1544" width="11.140625" style="171" bestFit="1" customWidth="1"/>
    <col min="1545" max="1545" width="13.85546875" style="171" customWidth="1"/>
    <col min="1546" max="1546" width="13.5703125" style="171" customWidth="1"/>
    <col min="1547" max="1547" width="13.7109375" style="171" customWidth="1"/>
    <col min="1548" max="1792" width="9.140625" style="171"/>
    <col min="1793" max="1793" width="56.5703125" style="171" customWidth="1"/>
    <col min="1794" max="1795" width="9.140625" style="171"/>
    <col min="1796" max="1796" width="13.28515625" style="171" customWidth="1"/>
    <col min="1797" max="1798" width="11.28515625" style="171" customWidth="1"/>
    <col min="1799" max="1799" width="11.28515625" style="171" bestFit="1" customWidth="1"/>
    <col min="1800" max="1800" width="11.140625" style="171" bestFit="1" customWidth="1"/>
    <col min="1801" max="1801" width="13.85546875" style="171" customWidth="1"/>
    <col min="1802" max="1802" width="13.5703125" style="171" customWidth="1"/>
    <col min="1803" max="1803" width="13.7109375" style="171" customWidth="1"/>
    <col min="1804" max="2048" width="9.140625" style="171"/>
    <col min="2049" max="2049" width="56.5703125" style="171" customWidth="1"/>
    <col min="2050" max="2051" width="9.140625" style="171"/>
    <col min="2052" max="2052" width="13.28515625" style="171" customWidth="1"/>
    <col min="2053" max="2054" width="11.28515625" style="171" customWidth="1"/>
    <col min="2055" max="2055" width="11.28515625" style="171" bestFit="1" customWidth="1"/>
    <col min="2056" max="2056" width="11.140625" style="171" bestFit="1" customWidth="1"/>
    <col min="2057" max="2057" width="13.85546875" style="171" customWidth="1"/>
    <col min="2058" max="2058" width="13.5703125" style="171" customWidth="1"/>
    <col min="2059" max="2059" width="13.7109375" style="171" customWidth="1"/>
    <col min="2060" max="2304" width="9.140625" style="171"/>
    <col min="2305" max="2305" width="56.5703125" style="171" customWidth="1"/>
    <col min="2306" max="2307" width="9.140625" style="171"/>
    <col min="2308" max="2308" width="13.28515625" style="171" customWidth="1"/>
    <col min="2309" max="2310" width="11.28515625" style="171" customWidth="1"/>
    <col min="2311" max="2311" width="11.28515625" style="171" bestFit="1" customWidth="1"/>
    <col min="2312" max="2312" width="11.140625" style="171" bestFit="1" customWidth="1"/>
    <col min="2313" max="2313" width="13.85546875" style="171" customWidth="1"/>
    <col min="2314" max="2314" width="13.5703125" style="171" customWidth="1"/>
    <col min="2315" max="2315" width="13.7109375" style="171" customWidth="1"/>
    <col min="2316" max="2560" width="9.140625" style="171"/>
    <col min="2561" max="2561" width="56.5703125" style="171" customWidth="1"/>
    <col min="2562" max="2563" width="9.140625" style="171"/>
    <col min="2564" max="2564" width="13.28515625" style="171" customWidth="1"/>
    <col min="2565" max="2566" width="11.28515625" style="171" customWidth="1"/>
    <col min="2567" max="2567" width="11.28515625" style="171" bestFit="1" customWidth="1"/>
    <col min="2568" max="2568" width="11.140625" style="171" bestFit="1" customWidth="1"/>
    <col min="2569" max="2569" width="13.85546875" style="171" customWidth="1"/>
    <col min="2570" max="2570" width="13.5703125" style="171" customWidth="1"/>
    <col min="2571" max="2571" width="13.7109375" style="171" customWidth="1"/>
    <col min="2572" max="2816" width="9.140625" style="171"/>
    <col min="2817" max="2817" width="56.5703125" style="171" customWidth="1"/>
    <col min="2818" max="2819" width="9.140625" style="171"/>
    <col min="2820" max="2820" width="13.28515625" style="171" customWidth="1"/>
    <col min="2821" max="2822" width="11.28515625" style="171" customWidth="1"/>
    <col min="2823" max="2823" width="11.28515625" style="171" bestFit="1" customWidth="1"/>
    <col min="2824" max="2824" width="11.140625" style="171" bestFit="1" customWidth="1"/>
    <col min="2825" max="2825" width="13.85546875" style="171" customWidth="1"/>
    <col min="2826" max="2826" width="13.5703125" style="171" customWidth="1"/>
    <col min="2827" max="2827" width="13.7109375" style="171" customWidth="1"/>
    <col min="2828" max="3072" width="9.140625" style="171"/>
    <col min="3073" max="3073" width="56.5703125" style="171" customWidth="1"/>
    <col min="3074" max="3075" width="9.140625" style="171"/>
    <col min="3076" max="3076" width="13.28515625" style="171" customWidth="1"/>
    <col min="3077" max="3078" width="11.28515625" style="171" customWidth="1"/>
    <col min="3079" max="3079" width="11.28515625" style="171" bestFit="1" customWidth="1"/>
    <col min="3080" max="3080" width="11.140625" style="171" bestFit="1" customWidth="1"/>
    <col min="3081" max="3081" width="13.85546875" style="171" customWidth="1"/>
    <col min="3082" max="3082" width="13.5703125" style="171" customWidth="1"/>
    <col min="3083" max="3083" width="13.7109375" style="171" customWidth="1"/>
    <col min="3084" max="3328" width="9.140625" style="171"/>
    <col min="3329" max="3329" width="56.5703125" style="171" customWidth="1"/>
    <col min="3330" max="3331" width="9.140625" style="171"/>
    <col min="3332" max="3332" width="13.28515625" style="171" customWidth="1"/>
    <col min="3333" max="3334" width="11.28515625" style="171" customWidth="1"/>
    <col min="3335" max="3335" width="11.28515625" style="171" bestFit="1" customWidth="1"/>
    <col min="3336" max="3336" width="11.140625" style="171" bestFit="1" customWidth="1"/>
    <col min="3337" max="3337" width="13.85546875" style="171" customWidth="1"/>
    <col min="3338" max="3338" width="13.5703125" style="171" customWidth="1"/>
    <col min="3339" max="3339" width="13.7109375" style="171" customWidth="1"/>
    <col min="3340" max="3584" width="9.140625" style="171"/>
    <col min="3585" max="3585" width="56.5703125" style="171" customWidth="1"/>
    <col min="3586" max="3587" width="9.140625" style="171"/>
    <col min="3588" max="3588" width="13.28515625" style="171" customWidth="1"/>
    <col min="3589" max="3590" width="11.28515625" style="171" customWidth="1"/>
    <col min="3591" max="3591" width="11.28515625" style="171" bestFit="1" customWidth="1"/>
    <col min="3592" max="3592" width="11.140625" style="171" bestFit="1" customWidth="1"/>
    <col min="3593" max="3593" width="13.85546875" style="171" customWidth="1"/>
    <col min="3594" max="3594" width="13.5703125" style="171" customWidth="1"/>
    <col min="3595" max="3595" width="13.7109375" style="171" customWidth="1"/>
    <col min="3596" max="3840" width="9.140625" style="171"/>
    <col min="3841" max="3841" width="56.5703125" style="171" customWidth="1"/>
    <col min="3842" max="3843" width="9.140625" style="171"/>
    <col min="3844" max="3844" width="13.28515625" style="171" customWidth="1"/>
    <col min="3845" max="3846" width="11.28515625" style="171" customWidth="1"/>
    <col min="3847" max="3847" width="11.28515625" style="171" bestFit="1" customWidth="1"/>
    <col min="3848" max="3848" width="11.140625" style="171" bestFit="1" customWidth="1"/>
    <col min="3849" max="3849" width="13.85546875" style="171" customWidth="1"/>
    <col min="3850" max="3850" width="13.5703125" style="171" customWidth="1"/>
    <col min="3851" max="3851" width="13.7109375" style="171" customWidth="1"/>
    <col min="3852" max="4096" width="9.140625" style="171"/>
    <col min="4097" max="4097" width="56.5703125" style="171" customWidth="1"/>
    <col min="4098" max="4099" width="9.140625" style="171"/>
    <col min="4100" max="4100" width="13.28515625" style="171" customWidth="1"/>
    <col min="4101" max="4102" width="11.28515625" style="171" customWidth="1"/>
    <col min="4103" max="4103" width="11.28515625" style="171" bestFit="1" customWidth="1"/>
    <col min="4104" max="4104" width="11.140625" style="171" bestFit="1" customWidth="1"/>
    <col min="4105" max="4105" width="13.85546875" style="171" customWidth="1"/>
    <col min="4106" max="4106" width="13.5703125" style="171" customWidth="1"/>
    <col min="4107" max="4107" width="13.7109375" style="171" customWidth="1"/>
    <col min="4108" max="4352" width="9.140625" style="171"/>
    <col min="4353" max="4353" width="56.5703125" style="171" customWidth="1"/>
    <col min="4354" max="4355" width="9.140625" style="171"/>
    <col min="4356" max="4356" width="13.28515625" style="171" customWidth="1"/>
    <col min="4357" max="4358" width="11.28515625" style="171" customWidth="1"/>
    <col min="4359" max="4359" width="11.28515625" style="171" bestFit="1" customWidth="1"/>
    <col min="4360" max="4360" width="11.140625" style="171" bestFit="1" customWidth="1"/>
    <col min="4361" max="4361" width="13.85546875" style="171" customWidth="1"/>
    <col min="4362" max="4362" width="13.5703125" style="171" customWidth="1"/>
    <col min="4363" max="4363" width="13.7109375" style="171" customWidth="1"/>
    <col min="4364" max="4608" width="9.140625" style="171"/>
    <col min="4609" max="4609" width="56.5703125" style="171" customWidth="1"/>
    <col min="4610" max="4611" width="9.140625" style="171"/>
    <col min="4612" max="4612" width="13.28515625" style="171" customWidth="1"/>
    <col min="4613" max="4614" width="11.28515625" style="171" customWidth="1"/>
    <col min="4615" max="4615" width="11.28515625" style="171" bestFit="1" customWidth="1"/>
    <col min="4616" max="4616" width="11.140625" style="171" bestFit="1" customWidth="1"/>
    <col min="4617" max="4617" width="13.85546875" style="171" customWidth="1"/>
    <col min="4618" max="4618" width="13.5703125" style="171" customWidth="1"/>
    <col min="4619" max="4619" width="13.7109375" style="171" customWidth="1"/>
    <col min="4620" max="4864" width="9.140625" style="171"/>
    <col min="4865" max="4865" width="56.5703125" style="171" customWidth="1"/>
    <col min="4866" max="4867" width="9.140625" style="171"/>
    <col min="4868" max="4868" width="13.28515625" style="171" customWidth="1"/>
    <col min="4869" max="4870" width="11.28515625" style="171" customWidth="1"/>
    <col min="4871" max="4871" width="11.28515625" style="171" bestFit="1" customWidth="1"/>
    <col min="4872" max="4872" width="11.140625" style="171" bestFit="1" customWidth="1"/>
    <col min="4873" max="4873" width="13.85546875" style="171" customWidth="1"/>
    <col min="4874" max="4874" width="13.5703125" style="171" customWidth="1"/>
    <col min="4875" max="4875" width="13.7109375" style="171" customWidth="1"/>
    <col min="4876" max="5120" width="9.140625" style="171"/>
    <col min="5121" max="5121" width="56.5703125" style="171" customWidth="1"/>
    <col min="5122" max="5123" width="9.140625" style="171"/>
    <col min="5124" max="5124" width="13.28515625" style="171" customWidth="1"/>
    <col min="5125" max="5126" width="11.28515625" style="171" customWidth="1"/>
    <col min="5127" max="5127" width="11.28515625" style="171" bestFit="1" customWidth="1"/>
    <col min="5128" max="5128" width="11.140625" style="171" bestFit="1" customWidth="1"/>
    <col min="5129" max="5129" width="13.85546875" style="171" customWidth="1"/>
    <col min="5130" max="5130" width="13.5703125" style="171" customWidth="1"/>
    <col min="5131" max="5131" width="13.7109375" style="171" customWidth="1"/>
    <col min="5132" max="5376" width="9.140625" style="171"/>
    <col min="5377" max="5377" width="56.5703125" style="171" customWidth="1"/>
    <col min="5378" max="5379" width="9.140625" style="171"/>
    <col min="5380" max="5380" width="13.28515625" style="171" customWidth="1"/>
    <col min="5381" max="5382" width="11.28515625" style="171" customWidth="1"/>
    <col min="5383" max="5383" width="11.28515625" style="171" bestFit="1" customWidth="1"/>
    <col min="5384" max="5384" width="11.140625" style="171" bestFit="1" customWidth="1"/>
    <col min="5385" max="5385" width="13.85546875" style="171" customWidth="1"/>
    <col min="5386" max="5386" width="13.5703125" style="171" customWidth="1"/>
    <col min="5387" max="5387" width="13.7109375" style="171" customWidth="1"/>
    <col min="5388" max="5632" width="9.140625" style="171"/>
    <col min="5633" max="5633" width="56.5703125" style="171" customWidth="1"/>
    <col min="5634" max="5635" width="9.140625" style="171"/>
    <col min="5636" max="5636" width="13.28515625" style="171" customWidth="1"/>
    <col min="5637" max="5638" width="11.28515625" style="171" customWidth="1"/>
    <col min="5639" max="5639" width="11.28515625" style="171" bestFit="1" customWidth="1"/>
    <col min="5640" max="5640" width="11.140625" style="171" bestFit="1" customWidth="1"/>
    <col min="5641" max="5641" width="13.85546875" style="171" customWidth="1"/>
    <col min="5642" max="5642" width="13.5703125" style="171" customWidth="1"/>
    <col min="5643" max="5643" width="13.7109375" style="171" customWidth="1"/>
    <col min="5644" max="5888" width="9.140625" style="171"/>
    <col min="5889" max="5889" width="56.5703125" style="171" customWidth="1"/>
    <col min="5890" max="5891" width="9.140625" style="171"/>
    <col min="5892" max="5892" width="13.28515625" style="171" customWidth="1"/>
    <col min="5893" max="5894" width="11.28515625" style="171" customWidth="1"/>
    <col min="5895" max="5895" width="11.28515625" style="171" bestFit="1" customWidth="1"/>
    <col min="5896" max="5896" width="11.140625" style="171" bestFit="1" customWidth="1"/>
    <col min="5897" max="5897" width="13.85546875" style="171" customWidth="1"/>
    <col min="5898" max="5898" width="13.5703125" style="171" customWidth="1"/>
    <col min="5899" max="5899" width="13.7109375" style="171" customWidth="1"/>
    <col min="5900" max="6144" width="9.140625" style="171"/>
    <col min="6145" max="6145" width="56.5703125" style="171" customWidth="1"/>
    <col min="6146" max="6147" width="9.140625" style="171"/>
    <col min="6148" max="6148" width="13.28515625" style="171" customWidth="1"/>
    <col min="6149" max="6150" width="11.28515625" style="171" customWidth="1"/>
    <col min="6151" max="6151" width="11.28515625" style="171" bestFit="1" customWidth="1"/>
    <col min="6152" max="6152" width="11.140625" style="171" bestFit="1" customWidth="1"/>
    <col min="6153" max="6153" width="13.85546875" style="171" customWidth="1"/>
    <col min="6154" max="6154" width="13.5703125" style="171" customWidth="1"/>
    <col min="6155" max="6155" width="13.7109375" style="171" customWidth="1"/>
    <col min="6156" max="6400" width="9.140625" style="171"/>
    <col min="6401" max="6401" width="56.5703125" style="171" customWidth="1"/>
    <col min="6402" max="6403" width="9.140625" style="171"/>
    <col min="6404" max="6404" width="13.28515625" style="171" customWidth="1"/>
    <col min="6405" max="6406" width="11.28515625" style="171" customWidth="1"/>
    <col min="6407" max="6407" width="11.28515625" style="171" bestFit="1" customWidth="1"/>
    <col min="6408" max="6408" width="11.140625" style="171" bestFit="1" customWidth="1"/>
    <col min="6409" max="6409" width="13.85546875" style="171" customWidth="1"/>
    <col min="6410" max="6410" width="13.5703125" style="171" customWidth="1"/>
    <col min="6411" max="6411" width="13.7109375" style="171" customWidth="1"/>
    <col min="6412" max="6656" width="9.140625" style="171"/>
    <col min="6657" max="6657" width="56.5703125" style="171" customWidth="1"/>
    <col min="6658" max="6659" width="9.140625" style="171"/>
    <col min="6660" max="6660" width="13.28515625" style="171" customWidth="1"/>
    <col min="6661" max="6662" width="11.28515625" style="171" customWidth="1"/>
    <col min="6663" max="6663" width="11.28515625" style="171" bestFit="1" customWidth="1"/>
    <col min="6664" max="6664" width="11.140625" style="171" bestFit="1" customWidth="1"/>
    <col min="6665" max="6665" width="13.85546875" style="171" customWidth="1"/>
    <col min="6666" max="6666" width="13.5703125" style="171" customWidth="1"/>
    <col min="6667" max="6667" width="13.7109375" style="171" customWidth="1"/>
    <col min="6668" max="6912" width="9.140625" style="171"/>
    <col min="6913" max="6913" width="56.5703125" style="171" customWidth="1"/>
    <col min="6914" max="6915" width="9.140625" style="171"/>
    <col min="6916" max="6916" width="13.28515625" style="171" customWidth="1"/>
    <col min="6917" max="6918" width="11.28515625" style="171" customWidth="1"/>
    <col min="6919" max="6919" width="11.28515625" style="171" bestFit="1" customWidth="1"/>
    <col min="6920" max="6920" width="11.140625" style="171" bestFit="1" customWidth="1"/>
    <col min="6921" max="6921" width="13.85546875" style="171" customWidth="1"/>
    <col min="6922" max="6922" width="13.5703125" style="171" customWidth="1"/>
    <col min="6923" max="6923" width="13.7109375" style="171" customWidth="1"/>
    <col min="6924" max="7168" width="9.140625" style="171"/>
    <col min="7169" max="7169" width="56.5703125" style="171" customWidth="1"/>
    <col min="7170" max="7171" width="9.140625" style="171"/>
    <col min="7172" max="7172" width="13.28515625" style="171" customWidth="1"/>
    <col min="7173" max="7174" width="11.28515625" style="171" customWidth="1"/>
    <col min="7175" max="7175" width="11.28515625" style="171" bestFit="1" customWidth="1"/>
    <col min="7176" max="7176" width="11.140625" style="171" bestFit="1" customWidth="1"/>
    <col min="7177" max="7177" width="13.85546875" style="171" customWidth="1"/>
    <col min="7178" max="7178" width="13.5703125" style="171" customWidth="1"/>
    <col min="7179" max="7179" width="13.7109375" style="171" customWidth="1"/>
    <col min="7180" max="7424" width="9.140625" style="171"/>
    <col min="7425" max="7425" width="56.5703125" style="171" customWidth="1"/>
    <col min="7426" max="7427" width="9.140625" style="171"/>
    <col min="7428" max="7428" width="13.28515625" style="171" customWidth="1"/>
    <col min="7429" max="7430" width="11.28515625" style="171" customWidth="1"/>
    <col min="7431" max="7431" width="11.28515625" style="171" bestFit="1" customWidth="1"/>
    <col min="7432" max="7432" width="11.140625" style="171" bestFit="1" customWidth="1"/>
    <col min="7433" max="7433" width="13.85546875" style="171" customWidth="1"/>
    <col min="7434" max="7434" width="13.5703125" style="171" customWidth="1"/>
    <col min="7435" max="7435" width="13.7109375" style="171" customWidth="1"/>
    <col min="7436" max="7680" width="9.140625" style="171"/>
    <col min="7681" max="7681" width="56.5703125" style="171" customWidth="1"/>
    <col min="7682" max="7683" width="9.140625" style="171"/>
    <col min="7684" max="7684" width="13.28515625" style="171" customWidth="1"/>
    <col min="7685" max="7686" width="11.28515625" style="171" customWidth="1"/>
    <col min="7687" max="7687" width="11.28515625" style="171" bestFit="1" customWidth="1"/>
    <col min="7688" max="7688" width="11.140625" style="171" bestFit="1" customWidth="1"/>
    <col min="7689" max="7689" width="13.85546875" style="171" customWidth="1"/>
    <col min="7690" max="7690" width="13.5703125" style="171" customWidth="1"/>
    <col min="7691" max="7691" width="13.7109375" style="171" customWidth="1"/>
    <col min="7692" max="7936" width="9.140625" style="171"/>
    <col min="7937" max="7937" width="56.5703125" style="171" customWidth="1"/>
    <col min="7938" max="7939" width="9.140625" style="171"/>
    <col min="7940" max="7940" width="13.28515625" style="171" customWidth="1"/>
    <col min="7941" max="7942" width="11.28515625" style="171" customWidth="1"/>
    <col min="7943" max="7943" width="11.28515625" style="171" bestFit="1" customWidth="1"/>
    <col min="7944" max="7944" width="11.140625" style="171" bestFit="1" customWidth="1"/>
    <col min="7945" max="7945" width="13.85546875" style="171" customWidth="1"/>
    <col min="7946" max="7946" width="13.5703125" style="171" customWidth="1"/>
    <col min="7947" max="7947" width="13.7109375" style="171" customWidth="1"/>
    <col min="7948" max="8192" width="9.140625" style="171"/>
    <col min="8193" max="8193" width="56.5703125" style="171" customWidth="1"/>
    <col min="8194" max="8195" width="9.140625" style="171"/>
    <col min="8196" max="8196" width="13.28515625" style="171" customWidth="1"/>
    <col min="8197" max="8198" width="11.28515625" style="171" customWidth="1"/>
    <col min="8199" max="8199" width="11.28515625" style="171" bestFit="1" customWidth="1"/>
    <col min="8200" max="8200" width="11.140625" style="171" bestFit="1" customWidth="1"/>
    <col min="8201" max="8201" width="13.85546875" style="171" customWidth="1"/>
    <col min="8202" max="8202" width="13.5703125" style="171" customWidth="1"/>
    <col min="8203" max="8203" width="13.7109375" style="171" customWidth="1"/>
    <col min="8204" max="8448" width="9.140625" style="171"/>
    <col min="8449" max="8449" width="56.5703125" style="171" customWidth="1"/>
    <col min="8450" max="8451" width="9.140625" style="171"/>
    <col min="8452" max="8452" width="13.28515625" style="171" customWidth="1"/>
    <col min="8453" max="8454" width="11.28515625" style="171" customWidth="1"/>
    <col min="8455" max="8455" width="11.28515625" style="171" bestFit="1" customWidth="1"/>
    <col min="8456" max="8456" width="11.140625" style="171" bestFit="1" customWidth="1"/>
    <col min="8457" max="8457" width="13.85546875" style="171" customWidth="1"/>
    <col min="8458" max="8458" width="13.5703125" style="171" customWidth="1"/>
    <col min="8459" max="8459" width="13.7109375" style="171" customWidth="1"/>
    <col min="8460" max="8704" width="9.140625" style="171"/>
    <col min="8705" max="8705" width="56.5703125" style="171" customWidth="1"/>
    <col min="8706" max="8707" width="9.140625" style="171"/>
    <col min="8708" max="8708" width="13.28515625" style="171" customWidth="1"/>
    <col min="8709" max="8710" width="11.28515625" style="171" customWidth="1"/>
    <col min="8711" max="8711" width="11.28515625" style="171" bestFit="1" customWidth="1"/>
    <col min="8712" max="8712" width="11.140625" style="171" bestFit="1" customWidth="1"/>
    <col min="8713" max="8713" width="13.85546875" style="171" customWidth="1"/>
    <col min="8714" max="8714" width="13.5703125" style="171" customWidth="1"/>
    <col min="8715" max="8715" width="13.7109375" style="171" customWidth="1"/>
    <col min="8716" max="8960" width="9.140625" style="171"/>
    <col min="8961" max="8961" width="56.5703125" style="171" customWidth="1"/>
    <col min="8962" max="8963" width="9.140625" style="171"/>
    <col min="8964" max="8964" width="13.28515625" style="171" customWidth="1"/>
    <col min="8965" max="8966" width="11.28515625" style="171" customWidth="1"/>
    <col min="8967" max="8967" width="11.28515625" style="171" bestFit="1" customWidth="1"/>
    <col min="8968" max="8968" width="11.140625" style="171" bestFit="1" customWidth="1"/>
    <col min="8969" max="8969" width="13.85546875" style="171" customWidth="1"/>
    <col min="8970" max="8970" width="13.5703125" style="171" customWidth="1"/>
    <col min="8971" max="8971" width="13.7109375" style="171" customWidth="1"/>
    <col min="8972" max="9216" width="9.140625" style="171"/>
    <col min="9217" max="9217" width="56.5703125" style="171" customWidth="1"/>
    <col min="9218" max="9219" width="9.140625" style="171"/>
    <col min="9220" max="9220" width="13.28515625" style="171" customWidth="1"/>
    <col min="9221" max="9222" width="11.28515625" style="171" customWidth="1"/>
    <col min="9223" max="9223" width="11.28515625" style="171" bestFit="1" customWidth="1"/>
    <col min="9224" max="9224" width="11.140625" style="171" bestFit="1" customWidth="1"/>
    <col min="9225" max="9225" width="13.85546875" style="171" customWidth="1"/>
    <col min="9226" max="9226" width="13.5703125" style="171" customWidth="1"/>
    <col min="9227" max="9227" width="13.7109375" style="171" customWidth="1"/>
    <col min="9228" max="9472" width="9.140625" style="171"/>
    <col min="9473" max="9473" width="56.5703125" style="171" customWidth="1"/>
    <col min="9474" max="9475" width="9.140625" style="171"/>
    <col min="9476" max="9476" width="13.28515625" style="171" customWidth="1"/>
    <col min="9477" max="9478" width="11.28515625" style="171" customWidth="1"/>
    <col min="9479" max="9479" width="11.28515625" style="171" bestFit="1" customWidth="1"/>
    <col min="9480" max="9480" width="11.140625" style="171" bestFit="1" customWidth="1"/>
    <col min="9481" max="9481" width="13.85546875" style="171" customWidth="1"/>
    <col min="9482" max="9482" width="13.5703125" style="171" customWidth="1"/>
    <col min="9483" max="9483" width="13.7109375" style="171" customWidth="1"/>
    <col min="9484" max="9728" width="9.140625" style="171"/>
    <col min="9729" max="9729" width="56.5703125" style="171" customWidth="1"/>
    <col min="9730" max="9731" width="9.140625" style="171"/>
    <col min="9732" max="9732" width="13.28515625" style="171" customWidth="1"/>
    <col min="9733" max="9734" width="11.28515625" style="171" customWidth="1"/>
    <col min="9735" max="9735" width="11.28515625" style="171" bestFit="1" customWidth="1"/>
    <col min="9736" max="9736" width="11.140625" style="171" bestFit="1" customWidth="1"/>
    <col min="9737" max="9737" width="13.85546875" style="171" customWidth="1"/>
    <col min="9738" max="9738" width="13.5703125" style="171" customWidth="1"/>
    <col min="9739" max="9739" width="13.7109375" style="171" customWidth="1"/>
    <col min="9740" max="9984" width="9.140625" style="171"/>
    <col min="9985" max="9985" width="56.5703125" style="171" customWidth="1"/>
    <col min="9986" max="9987" width="9.140625" style="171"/>
    <col min="9988" max="9988" width="13.28515625" style="171" customWidth="1"/>
    <col min="9989" max="9990" width="11.28515625" style="171" customWidth="1"/>
    <col min="9991" max="9991" width="11.28515625" style="171" bestFit="1" customWidth="1"/>
    <col min="9992" max="9992" width="11.140625" style="171" bestFit="1" customWidth="1"/>
    <col min="9993" max="9993" width="13.85546875" style="171" customWidth="1"/>
    <col min="9994" max="9994" width="13.5703125" style="171" customWidth="1"/>
    <col min="9995" max="9995" width="13.7109375" style="171" customWidth="1"/>
    <col min="9996" max="10240" width="9.140625" style="171"/>
    <col min="10241" max="10241" width="56.5703125" style="171" customWidth="1"/>
    <col min="10242" max="10243" width="9.140625" style="171"/>
    <col min="10244" max="10244" width="13.28515625" style="171" customWidth="1"/>
    <col min="10245" max="10246" width="11.28515625" style="171" customWidth="1"/>
    <col min="10247" max="10247" width="11.28515625" style="171" bestFit="1" customWidth="1"/>
    <col min="10248" max="10248" width="11.140625" style="171" bestFit="1" customWidth="1"/>
    <col min="10249" max="10249" width="13.85546875" style="171" customWidth="1"/>
    <col min="10250" max="10250" width="13.5703125" style="171" customWidth="1"/>
    <col min="10251" max="10251" width="13.7109375" style="171" customWidth="1"/>
    <col min="10252" max="10496" width="9.140625" style="171"/>
    <col min="10497" max="10497" width="56.5703125" style="171" customWidth="1"/>
    <col min="10498" max="10499" width="9.140625" style="171"/>
    <col min="10500" max="10500" width="13.28515625" style="171" customWidth="1"/>
    <col min="10501" max="10502" width="11.28515625" style="171" customWidth="1"/>
    <col min="10503" max="10503" width="11.28515625" style="171" bestFit="1" customWidth="1"/>
    <col min="10504" max="10504" width="11.140625" style="171" bestFit="1" customWidth="1"/>
    <col min="10505" max="10505" width="13.85546875" style="171" customWidth="1"/>
    <col min="10506" max="10506" width="13.5703125" style="171" customWidth="1"/>
    <col min="10507" max="10507" width="13.7109375" style="171" customWidth="1"/>
    <col min="10508" max="10752" width="9.140625" style="171"/>
    <col min="10753" max="10753" width="56.5703125" style="171" customWidth="1"/>
    <col min="10754" max="10755" width="9.140625" style="171"/>
    <col min="10756" max="10756" width="13.28515625" style="171" customWidth="1"/>
    <col min="10757" max="10758" width="11.28515625" style="171" customWidth="1"/>
    <col min="10759" max="10759" width="11.28515625" style="171" bestFit="1" customWidth="1"/>
    <col min="10760" max="10760" width="11.140625" style="171" bestFit="1" customWidth="1"/>
    <col min="10761" max="10761" width="13.85546875" style="171" customWidth="1"/>
    <col min="10762" max="10762" width="13.5703125" style="171" customWidth="1"/>
    <col min="10763" max="10763" width="13.7109375" style="171" customWidth="1"/>
    <col min="10764" max="11008" width="9.140625" style="171"/>
    <col min="11009" max="11009" width="56.5703125" style="171" customWidth="1"/>
    <col min="11010" max="11011" width="9.140625" style="171"/>
    <col min="11012" max="11012" width="13.28515625" style="171" customWidth="1"/>
    <col min="11013" max="11014" width="11.28515625" style="171" customWidth="1"/>
    <col min="11015" max="11015" width="11.28515625" style="171" bestFit="1" customWidth="1"/>
    <col min="11016" max="11016" width="11.140625" style="171" bestFit="1" customWidth="1"/>
    <col min="11017" max="11017" width="13.85546875" style="171" customWidth="1"/>
    <col min="11018" max="11018" width="13.5703125" style="171" customWidth="1"/>
    <col min="11019" max="11019" width="13.7109375" style="171" customWidth="1"/>
    <col min="11020" max="11264" width="9.140625" style="171"/>
    <col min="11265" max="11265" width="56.5703125" style="171" customWidth="1"/>
    <col min="11266" max="11267" width="9.140625" style="171"/>
    <col min="11268" max="11268" width="13.28515625" style="171" customWidth="1"/>
    <col min="11269" max="11270" width="11.28515625" style="171" customWidth="1"/>
    <col min="11271" max="11271" width="11.28515625" style="171" bestFit="1" customWidth="1"/>
    <col min="11272" max="11272" width="11.140625" style="171" bestFit="1" customWidth="1"/>
    <col min="11273" max="11273" width="13.85546875" style="171" customWidth="1"/>
    <col min="11274" max="11274" width="13.5703125" style="171" customWidth="1"/>
    <col min="11275" max="11275" width="13.7109375" style="171" customWidth="1"/>
    <col min="11276" max="11520" width="9.140625" style="171"/>
    <col min="11521" max="11521" width="56.5703125" style="171" customWidth="1"/>
    <col min="11522" max="11523" width="9.140625" style="171"/>
    <col min="11524" max="11524" width="13.28515625" style="171" customWidth="1"/>
    <col min="11525" max="11526" width="11.28515625" style="171" customWidth="1"/>
    <col min="11527" max="11527" width="11.28515625" style="171" bestFit="1" customWidth="1"/>
    <col min="11528" max="11528" width="11.140625" style="171" bestFit="1" customWidth="1"/>
    <col min="11529" max="11529" width="13.85546875" style="171" customWidth="1"/>
    <col min="11530" max="11530" width="13.5703125" style="171" customWidth="1"/>
    <col min="11531" max="11531" width="13.7109375" style="171" customWidth="1"/>
    <col min="11532" max="11776" width="9.140625" style="171"/>
    <col min="11777" max="11777" width="56.5703125" style="171" customWidth="1"/>
    <col min="11778" max="11779" width="9.140625" style="171"/>
    <col min="11780" max="11780" width="13.28515625" style="171" customWidth="1"/>
    <col min="11781" max="11782" width="11.28515625" style="171" customWidth="1"/>
    <col min="11783" max="11783" width="11.28515625" style="171" bestFit="1" customWidth="1"/>
    <col min="11784" max="11784" width="11.140625" style="171" bestFit="1" customWidth="1"/>
    <col min="11785" max="11785" width="13.85546875" style="171" customWidth="1"/>
    <col min="11786" max="11786" width="13.5703125" style="171" customWidth="1"/>
    <col min="11787" max="11787" width="13.7109375" style="171" customWidth="1"/>
    <col min="11788" max="12032" width="9.140625" style="171"/>
    <col min="12033" max="12033" width="56.5703125" style="171" customWidth="1"/>
    <col min="12034" max="12035" width="9.140625" style="171"/>
    <col min="12036" max="12036" width="13.28515625" style="171" customWidth="1"/>
    <col min="12037" max="12038" width="11.28515625" style="171" customWidth="1"/>
    <col min="12039" max="12039" width="11.28515625" style="171" bestFit="1" customWidth="1"/>
    <col min="12040" max="12040" width="11.140625" style="171" bestFit="1" customWidth="1"/>
    <col min="12041" max="12041" width="13.85546875" style="171" customWidth="1"/>
    <col min="12042" max="12042" width="13.5703125" style="171" customWidth="1"/>
    <col min="12043" max="12043" width="13.7109375" style="171" customWidth="1"/>
    <col min="12044" max="12288" width="9.140625" style="171"/>
    <col min="12289" max="12289" width="56.5703125" style="171" customWidth="1"/>
    <col min="12290" max="12291" width="9.140625" style="171"/>
    <col min="12292" max="12292" width="13.28515625" style="171" customWidth="1"/>
    <col min="12293" max="12294" width="11.28515625" style="171" customWidth="1"/>
    <col min="12295" max="12295" width="11.28515625" style="171" bestFit="1" customWidth="1"/>
    <col min="12296" max="12296" width="11.140625" style="171" bestFit="1" customWidth="1"/>
    <col min="12297" max="12297" width="13.85546875" style="171" customWidth="1"/>
    <col min="12298" max="12298" width="13.5703125" style="171" customWidth="1"/>
    <col min="12299" max="12299" width="13.7109375" style="171" customWidth="1"/>
    <col min="12300" max="12544" width="9.140625" style="171"/>
    <col min="12545" max="12545" width="56.5703125" style="171" customWidth="1"/>
    <col min="12546" max="12547" width="9.140625" style="171"/>
    <col min="12548" max="12548" width="13.28515625" style="171" customWidth="1"/>
    <col min="12549" max="12550" width="11.28515625" style="171" customWidth="1"/>
    <col min="12551" max="12551" width="11.28515625" style="171" bestFit="1" customWidth="1"/>
    <col min="12552" max="12552" width="11.140625" style="171" bestFit="1" customWidth="1"/>
    <col min="12553" max="12553" width="13.85546875" style="171" customWidth="1"/>
    <col min="12554" max="12554" width="13.5703125" style="171" customWidth="1"/>
    <col min="12555" max="12555" width="13.7109375" style="171" customWidth="1"/>
    <col min="12556" max="12800" width="9.140625" style="171"/>
    <col min="12801" max="12801" width="56.5703125" style="171" customWidth="1"/>
    <col min="12802" max="12803" width="9.140625" style="171"/>
    <col min="12804" max="12804" width="13.28515625" style="171" customWidth="1"/>
    <col min="12805" max="12806" width="11.28515625" style="171" customWidth="1"/>
    <col min="12807" max="12807" width="11.28515625" style="171" bestFit="1" customWidth="1"/>
    <col min="12808" max="12808" width="11.140625" style="171" bestFit="1" customWidth="1"/>
    <col min="12809" max="12809" width="13.85546875" style="171" customWidth="1"/>
    <col min="12810" max="12810" width="13.5703125" style="171" customWidth="1"/>
    <col min="12811" max="12811" width="13.7109375" style="171" customWidth="1"/>
    <col min="12812" max="13056" width="9.140625" style="171"/>
    <col min="13057" max="13057" width="56.5703125" style="171" customWidth="1"/>
    <col min="13058" max="13059" width="9.140625" style="171"/>
    <col min="13060" max="13060" width="13.28515625" style="171" customWidth="1"/>
    <col min="13061" max="13062" width="11.28515625" style="171" customWidth="1"/>
    <col min="13063" max="13063" width="11.28515625" style="171" bestFit="1" customWidth="1"/>
    <col min="13064" max="13064" width="11.140625" style="171" bestFit="1" customWidth="1"/>
    <col min="13065" max="13065" width="13.85546875" style="171" customWidth="1"/>
    <col min="13066" max="13066" width="13.5703125" style="171" customWidth="1"/>
    <col min="13067" max="13067" width="13.7109375" style="171" customWidth="1"/>
    <col min="13068" max="13312" width="9.140625" style="171"/>
    <col min="13313" max="13313" width="56.5703125" style="171" customWidth="1"/>
    <col min="13314" max="13315" width="9.140625" style="171"/>
    <col min="13316" max="13316" width="13.28515625" style="171" customWidth="1"/>
    <col min="13317" max="13318" width="11.28515625" style="171" customWidth="1"/>
    <col min="13319" max="13319" width="11.28515625" style="171" bestFit="1" customWidth="1"/>
    <col min="13320" max="13320" width="11.140625" style="171" bestFit="1" customWidth="1"/>
    <col min="13321" max="13321" width="13.85546875" style="171" customWidth="1"/>
    <col min="13322" max="13322" width="13.5703125" style="171" customWidth="1"/>
    <col min="13323" max="13323" width="13.7109375" style="171" customWidth="1"/>
    <col min="13324" max="13568" width="9.140625" style="171"/>
    <col min="13569" max="13569" width="56.5703125" style="171" customWidth="1"/>
    <col min="13570" max="13571" width="9.140625" style="171"/>
    <col min="13572" max="13572" width="13.28515625" style="171" customWidth="1"/>
    <col min="13573" max="13574" width="11.28515625" style="171" customWidth="1"/>
    <col min="13575" max="13575" width="11.28515625" style="171" bestFit="1" customWidth="1"/>
    <col min="13576" max="13576" width="11.140625" style="171" bestFit="1" customWidth="1"/>
    <col min="13577" max="13577" width="13.85546875" style="171" customWidth="1"/>
    <col min="13578" max="13578" width="13.5703125" style="171" customWidth="1"/>
    <col min="13579" max="13579" width="13.7109375" style="171" customWidth="1"/>
    <col min="13580" max="13824" width="9.140625" style="171"/>
    <col min="13825" max="13825" width="56.5703125" style="171" customWidth="1"/>
    <col min="13826" max="13827" width="9.140625" style="171"/>
    <col min="13828" max="13828" width="13.28515625" style="171" customWidth="1"/>
    <col min="13829" max="13830" width="11.28515625" style="171" customWidth="1"/>
    <col min="13831" max="13831" width="11.28515625" style="171" bestFit="1" customWidth="1"/>
    <col min="13832" max="13832" width="11.140625" style="171" bestFit="1" customWidth="1"/>
    <col min="13833" max="13833" width="13.85546875" style="171" customWidth="1"/>
    <col min="13834" max="13834" width="13.5703125" style="171" customWidth="1"/>
    <col min="13835" max="13835" width="13.7109375" style="171" customWidth="1"/>
    <col min="13836" max="14080" width="9.140625" style="171"/>
    <col min="14081" max="14081" width="56.5703125" style="171" customWidth="1"/>
    <col min="14082" max="14083" width="9.140625" style="171"/>
    <col min="14084" max="14084" width="13.28515625" style="171" customWidth="1"/>
    <col min="14085" max="14086" width="11.28515625" style="171" customWidth="1"/>
    <col min="14087" max="14087" width="11.28515625" style="171" bestFit="1" customWidth="1"/>
    <col min="14088" max="14088" width="11.140625" style="171" bestFit="1" customWidth="1"/>
    <col min="14089" max="14089" width="13.85546875" style="171" customWidth="1"/>
    <col min="14090" max="14090" width="13.5703125" style="171" customWidth="1"/>
    <col min="14091" max="14091" width="13.7109375" style="171" customWidth="1"/>
    <col min="14092" max="14336" width="9.140625" style="171"/>
    <col min="14337" max="14337" width="56.5703125" style="171" customWidth="1"/>
    <col min="14338" max="14339" width="9.140625" style="171"/>
    <col min="14340" max="14340" width="13.28515625" style="171" customWidth="1"/>
    <col min="14341" max="14342" width="11.28515625" style="171" customWidth="1"/>
    <col min="14343" max="14343" width="11.28515625" style="171" bestFit="1" customWidth="1"/>
    <col min="14344" max="14344" width="11.140625" style="171" bestFit="1" customWidth="1"/>
    <col min="14345" max="14345" width="13.85546875" style="171" customWidth="1"/>
    <col min="14346" max="14346" width="13.5703125" style="171" customWidth="1"/>
    <col min="14347" max="14347" width="13.7109375" style="171" customWidth="1"/>
    <col min="14348" max="14592" width="9.140625" style="171"/>
    <col min="14593" max="14593" width="56.5703125" style="171" customWidth="1"/>
    <col min="14594" max="14595" width="9.140625" style="171"/>
    <col min="14596" max="14596" width="13.28515625" style="171" customWidth="1"/>
    <col min="14597" max="14598" width="11.28515625" style="171" customWidth="1"/>
    <col min="14599" max="14599" width="11.28515625" style="171" bestFit="1" customWidth="1"/>
    <col min="14600" max="14600" width="11.140625" style="171" bestFit="1" customWidth="1"/>
    <col min="14601" max="14601" width="13.85546875" style="171" customWidth="1"/>
    <col min="14602" max="14602" width="13.5703125" style="171" customWidth="1"/>
    <col min="14603" max="14603" width="13.7109375" style="171" customWidth="1"/>
    <col min="14604" max="14848" width="9.140625" style="171"/>
    <col min="14849" max="14849" width="56.5703125" style="171" customWidth="1"/>
    <col min="14850" max="14851" width="9.140625" style="171"/>
    <col min="14852" max="14852" width="13.28515625" style="171" customWidth="1"/>
    <col min="14853" max="14854" width="11.28515625" style="171" customWidth="1"/>
    <col min="14855" max="14855" width="11.28515625" style="171" bestFit="1" customWidth="1"/>
    <col min="14856" max="14856" width="11.140625" style="171" bestFit="1" customWidth="1"/>
    <col min="14857" max="14857" width="13.85546875" style="171" customWidth="1"/>
    <col min="14858" max="14858" width="13.5703125" style="171" customWidth="1"/>
    <col min="14859" max="14859" width="13.7109375" style="171" customWidth="1"/>
    <col min="14860" max="15104" width="9.140625" style="171"/>
    <col min="15105" max="15105" width="56.5703125" style="171" customWidth="1"/>
    <col min="15106" max="15107" width="9.140625" style="171"/>
    <col min="15108" max="15108" width="13.28515625" style="171" customWidth="1"/>
    <col min="15109" max="15110" width="11.28515625" style="171" customWidth="1"/>
    <col min="15111" max="15111" width="11.28515625" style="171" bestFit="1" customWidth="1"/>
    <col min="15112" max="15112" width="11.140625" style="171" bestFit="1" customWidth="1"/>
    <col min="15113" max="15113" width="13.85546875" style="171" customWidth="1"/>
    <col min="15114" max="15114" width="13.5703125" style="171" customWidth="1"/>
    <col min="15115" max="15115" width="13.7109375" style="171" customWidth="1"/>
    <col min="15116" max="15360" width="9.140625" style="171"/>
    <col min="15361" max="15361" width="56.5703125" style="171" customWidth="1"/>
    <col min="15362" max="15363" width="9.140625" style="171"/>
    <col min="15364" max="15364" width="13.28515625" style="171" customWidth="1"/>
    <col min="15365" max="15366" width="11.28515625" style="171" customWidth="1"/>
    <col min="15367" max="15367" width="11.28515625" style="171" bestFit="1" customWidth="1"/>
    <col min="15368" max="15368" width="11.140625" style="171" bestFit="1" customWidth="1"/>
    <col min="15369" max="15369" width="13.85546875" style="171" customWidth="1"/>
    <col min="15370" max="15370" width="13.5703125" style="171" customWidth="1"/>
    <col min="15371" max="15371" width="13.7109375" style="171" customWidth="1"/>
    <col min="15372" max="15616" width="9.140625" style="171"/>
    <col min="15617" max="15617" width="56.5703125" style="171" customWidth="1"/>
    <col min="15618" max="15619" width="9.140625" style="171"/>
    <col min="15620" max="15620" width="13.28515625" style="171" customWidth="1"/>
    <col min="15621" max="15622" width="11.28515625" style="171" customWidth="1"/>
    <col min="15623" max="15623" width="11.28515625" style="171" bestFit="1" customWidth="1"/>
    <col min="15624" max="15624" width="11.140625" style="171" bestFit="1" customWidth="1"/>
    <col min="15625" max="15625" width="13.85546875" style="171" customWidth="1"/>
    <col min="15626" max="15626" width="13.5703125" style="171" customWidth="1"/>
    <col min="15627" max="15627" width="13.7109375" style="171" customWidth="1"/>
    <col min="15628" max="15872" width="9.140625" style="171"/>
    <col min="15873" max="15873" width="56.5703125" style="171" customWidth="1"/>
    <col min="15874" max="15875" width="9.140625" style="171"/>
    <col min="15876" max="15876" width="13.28515625" style="171" customWidth="1"/>
    <col min="15877" max="15878" width="11.28515625" style="171" customWidth="1"/>
    <col min="15879" max="15879" width="11.28515625" style="171" bestFit="1" customWidth="1"/>
    <col min="15880" max="15880" width="11.140625" style="171" bestFit="1" customWidth="1"/>
    <col min="15881" max="15881" width="13.85546875" style="171" customWidth="1"/>
    <col min="15882" max="15882" width="13.5703125" style="171" customWidth="1"/>
    <col min="15883" max="15883" width="13.7109375" style="171" customWidth="1"/>
    <col min="15884" max="16128" width="9.140625" style="171"/>
    <col min="16129" max="16129" width="56.5703125" style="171" customWidth="1"/>
    <col min="16130" max="16131" width="9.140625" style="171"/>
    <col min="16132" max="16132" width="13.28515625" style="171" customWidth="1"/>
    <col min="16133" max="16134" width="11.28515625" style="171" customWidth="1"/>
    <col min="16135" max="16135" width="11.28515625" style="171" bestFit="1" customWidth="1"/>
    <col min="16136" max="16136" width="11.140625" style="171" bestFit="1" customWidth="1"/>
    <col min="16137" max="16137" width="13.85546875" style="171" customWidth="1"/>
    <col min="16138" max="16138" width="13.5703125" style="171" customWidth="1"/>
    <col min="16139" max="16139" width="13.7109375" style="171" customWidth="1"/>
    <col min="16140" max="16384" width="9.140625" style="171"/>
  </cols>
  <sheetData>
    <row r="1" spans="1:11" ht="18.75" customHeight="1">
      <c r="A1" s="458" t="s">
        <v>591</v>
      </c>
      <c r="B1" s="459"/>
      <c r="C1" s="459"/>
      <c r="D1" s="459"/>
      <c r="E1" s="459"/>
      <c r="F1" s="459"/>
      <c r="G1" s="459"/>
      <c r="H1" s="459"/>
      <c r="I1" s="459"/>
      <c r="J1" s="459"/>
      <c r="K1" s="460"/>
    </row>
    <row r="2" spans="1:11" ht="36.75" customHeight="1">
      <c r="A2" s="461" t="s">
        <v>503</v>
      </c>
      <c r="B2" s="464" t="s">
        <v>19</v>
      </c>
      <c r="C2" s="472" t="s">
        <v>592</v>
      </c>
      <c r="D2" s="473"/>
      <c r="E2" s="474"/>
      <c r="F2" s="470" t="s">
        <v>561</v>
      </c>
      <c r="G2" s="471"/>
      <c r="H2" s="471"/>
      <c r="I2" s="472" t="s">
        <v>353</v>
      </c>
      <c r="J2" s="473"/>
      <c r="K2" s="474"/>
    </row>
    <row r="3" spans="1:11" ht="21" customHeight="1">
      <c r="A3" s="462"/>
      <c r="B3" s="465"/>
      <c r="C3" s="70" t="s">
        <v>648</v>
      </c>
      <c r="D3" s="70" t="s">
        <v>681</v>
      </c>
      <c r="E3" s="70" t="s">
        <v>694</v>
      </c>
      <c r="F3" s="70" t="s">
        <v>648</v>
      </c>
      <c r="G3" s="70" t="s">
        <v>681</v>
      </c>
      <c r="H3" s="70" t="s">
        <v>694</v>
      </c>
      <c r="I3" s="70" t="s">
        <v>648</v>
      </c>
      <c r="J3" s="70" t="s">
        <v>681</v>
      </c>
      <c r="K3" s="70" t="s">
        <v>694</v>
      </c>
    </row>
    <row r="4" spans="1:11" ht="42" customHeight="1">
      <c r="A4" s="463"/>
      <c r="B4" s="466"/>
      <c r="C4" s="172" t="s">
        <v>355</v>
      </c>
      <c r="D4" s="172" t="s">
        <v>391</v>
      </c>
      <c r="E4" s="172" t="s">
        <v>392</v>
      </c>
      <c r="F4" s="172" t="s">
        <v>355</v>
      </c>
      <c r="G4" s="172" t="s">
        <v>391</v>
      </c>
      <c r="H4" s="172" t="s">
        <v>392</v>
      </c>
      <c r="I4" s="172" t="s">
        <v>355</v>
      </c>
      <c r="J4" s="172" t="s">
        <v>391</v>
      </c>
      <c r="K4" s="172" t="s">
        <v>392</v>
      </c>
    </row>
    <row r="5" spans="1:11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73">
        <v>6</v>
      </c>
      <c r="G5" s="173">
        <v>7</v>
      </c>
      <c r="H5" s="173">
        <v>8</v>
      </c>
      <c r="I5" s="173">
        <v>9</v>
      </c>
      <c r="J5" s="173">
        <v>10</v>
      </c>
      <c r="K5" s="173">
        <v>11</v>
      </c>
    </row>
    <row r="6" spans="1:11" s="182" customFormat="1">
      <c r="A6" s="188" t="s">
        <v>593</v>
      </c>
      <c r="B6" s="178" t="s">
        <v>30</v>
      </c>
      <c r="C6" s="180">
        <v>3</v>
      </c>
      <c r="D6" s="180">
        <v>3</v>
      </c>
      <c r="E6" s="180">
        <v>3</v>
      </c>
      <c r="F6" s="181">
        <v>1860</v>
      </c>
      <c r="G6" s="181">
        <v>1860</v>
      </c>
      <c r="H6" s="181">
        <v>1860</v>
      </c>
      <c r="I6" s="222">
        <v>168340</v>
      </c>
      <c r="J6" s="222">
        <v>196635</v>
      </c>
      <c r="K6" s="222">
        <v>196635</v>
      </c>
    </row>
    <row r="7" spans="1:11" s="182" customFormat="1">
      <c r="A7" s="188" t="s">
        <v>594</v>
      </c>
      <c r="B7" s="178" t="s">
        <v>34</v>
      </c>
      <c r="C7" s="180">
        <v>3</v>
      </c>
      <c r="D7" s="180">
        <v>3</v>
      </c>
      <c r="E7" s="180">
        <v>3</v>
      </c>
      <c r="F7" s="181">
        <v>450</v>
      </c>
      <c r="G7" s="181">
        <v>450</v>
      </c>
      <c r="H7" s="181">
        <v>450</v>
      </c>
      <c r="I7" s="222">
        <v>27800</v>
      </c>
      <c r="J7" s="222">
        <v>24800</v>
      </c>
      <c r="K7" s="222">
        <v>24800</v>
      </c>
    </row>
    <row r="8" spans="1:11" s="182" customFormat="1">
      <c r="A8" s="188" t="s">
        <v>595</v>
      </c>
      <c r="B8" s="178" t="s">
        <v>509</v>
      </c>
      <c r="C8" s="180">
        <v>3</v>
      </c>
      <c r="D8" s="180">
        <v>3</v>
      </c>
      <c r="E8" s="180">
        <v>3</v>
      </c>
      <c r="F8" s="181">
        <v>900</v>
      </c>
      <c r="G8" s="181">
        <v>900</v>
      </c>
      <c r="H8" s="181">
        <v>900</v>
      </c>
      <c r="I8" s="222">
        <v>0</v>
      </c>
      <c r="J8" s="222">
        <v>1400</v>
      </c>
      <c r="K8" s="222">
        <v>1400</v>
      </c>
    </row>
    <row r="9" spans="1:11" s="182" customFormat="1">
      <c r="A9" s="188" t="s">
        <v>596</v>
      </c>
      <c r="B9" s="178" t="s">
        <v>564</v>
      </c>
      <c r="C9" s="180">
        <v>1</v>
      </c>
      <c r="D9" s="180">
        <v>1</v>
      </c>
      <c r="E9" s="180">
        <v>1</v>
      </c>
      <c r="F9" s="181">
        <v>900</v>
      </c>
      <c r="G9" s="181">
        <v>900</v>
      </c>
      <c r="H9" s="181">
        <v>900</v>
      </c>
      <c r="I9" s="222">
        <v>0</v>
      </c>
      <c r="J9" s="222">
        <v>0</v>
      </c>
      <c r="K9" s="222">
        <v>0</v>
      </c>
    </row>
    <row r="10" spans="1:11" s="182" customFormat="1" ht="38.25">
      <c r="A10" s="188" t="s">
        <v>536</v>
      </c>
      <c r="B10" s="178" t="s">
        <v>565</v>
      </c>
      <c r="C10" s="180">
        <v>3</v>
      </c>
      <c r="D10" s="180">
        <v>3</v>
      </c>
      <c r="E10" s="180">
        <v>3</v>
      </c>
      <c r="F10" s="181">
        <v>2500</v>
      </c>
      <c r="G10" s="181">
        <v>2500</v>
      </c>
      <c r="H10" s="181">
        <v>2500</v>
      </c>
      <c r="I10" s="222">
        <v>0</v>
      </c>
      <c r="J10" s="222">
        <v>0</v>
      </c>
      <c r="K10" s="222">
        <v>0</v>
      </c>
    </row>
    <row r="11" spans="1:11" s="182" customFormat="1">
      <c r="A11" s="188" t="s">
        <v>597</v>
      </c>
      <c r="B11" s="178" t="s">
        <v>566</v>
      </c>
      <c r="C11" s="180">
        <v>2</v>
      </c>
      <c r="D11" s="180">
        <v>2</v>
      </c>
      <c r="E11" s="180">
        <v>2</v>
      </c>
      <c r="F11" s="189" t="s">
        <v>32</v>
      </c>
      <c r="G11" s="189" t="s">
        <v>32</v>
      </c>
      <c r="H11" s="189" t="s">
        <v>32</v>
      </c>
      <c r="I11" s="222">
        <v>23800</v>
      </c>
      <c r="J11" s="222">
        <v>0</v>
      </c>
      <c r="K11" s="222">
        <v>0</v>
      </c>
    </row>
    <row r="12" spans="1:11" s="182" customFormat="1">
      <c r="A12" s="177" t="s">
        <v>598</v>
      </c>
      <c r="B12" s="178" t="s">
        <v>577</v>
      </c>
      <c r="C12" s="180">
        <v>1</v>
      </c>
      <c r="D12" s="180">
        <v>1</v>
      </c>
      <c r="E12" s="180">
        <v>1</v>
      </c>
      <c r="F12" s="181">
        <v>9000</v>
      </c>
      <c r="G12" s="181">
        <v>9000</v>
      </c>
      <c r="H12" s="181">
        <v>9000</v>
      </c>
      <c r="I12" s="222">
        <v>6850964.2400000002</v>
      </c>
      <c r="J12" s="222">
        <v>6723000</v>
      </c>
      <c r="K12" s="222">
        <v>6723000</v>
      </c>
    </row>
    <row r="13" spans="1:11" s="182" customFormat="1">
      <c r="A13" s="177" t="s">
        <v>599</v>
      </c>
      <c r="B13" s="178" t="s">
        <v>579</v>
      </c>
      <c r="C13" s="180">
        <v>1</v>
      </c>
      <c r="D13" s="180">
        <v>1</v>
      </c>
      <c r="E13" s="180">
        <v>1</v>
      </c>
      <c r="F13" s="181">
        <f>2000+43560</f>
        <v>45560</v>
      </c>
      <c r="G13" s="181">
        <f>2000+43560</f>
        <v>45560</v>
      </c>
      <c r="H13" s="181">
        <f>2000+43560</f>
        <v>45560</v>
      </c>
      <c r="I13" s="222">
        <v>1560952</v>
      </c>
      <c r="J13" s="222">
        <v>2197946.02</v>
      </c>
      <c r="K13" s="222">
        <v>2197946.02</v>
      </c>
    </row>
    <row r="14" spans="1:11" s="182" customFormat="1" ht="25.5">
      <c r="A14" s="188" t="s">
        <v>600</v>
      </c>
      <c r="B14" s="178" t="s">
        <v>581</v>
      </c>
      <c r="C14" s="180">
        <v>5</v>
      </c>
      <c r="D14" s="180">
        <v>5</v>
      </c>
      <c r="E14" s="180">
        <v>5</v>
      </c>
      <c r="F14" s="189" t="s">
        <v>32</v>
      </c>
      <c r="G14" s="189" t="s">
        <v>32</v>
      </c>
      <c r="H14" s="189" t="s">
        <v>32</v>
      </c>
      <c r="I14" s="222">
        <v>0</v>
      </c>
      <c r="J14" s="222">
        <v>0</v>
      </c>
      <c r="K14" s="222">
        <v>0</v>
      </c>
    </row>
    <row r="15" spans="1:11" s="182" customFormat="1" ht="25.5">
      <c r="A15" s="188" t="s">
        <v>601</v>
      </c>
      <c r="B15" s="178" t="s">
        <v>583</v>
      </c>
      <c r="C15" s="180">
        <v>5</v>
      </c>
      <c r="D15" s="180">
        <v>5</v>
      </c>
      <c r="E15" s="180">
        <v>5</v>
      </c>
      <c r="F15" s="189" t="s">
        <v>32</v>
      </c>
      <c r="G15" s="189" t="s">
        <v>32</v>
      </c>
      <c r="H15" s="189" t="s">
        <v>32</v>
      </c>
      <c r="I15" s="222">
        <v>0</v>
      </c>
      <c r="J15" s="222">
        <v>0</v>
      </c>
      <c r="K15" s="222">
        <v>0</v>
      </c>
    </row>
    <row r="16" spans="1:11" s="182" customFormat="1">
      <c r="A16" s="177" t="s">
        <v>572</v>
      </c>
      <c r="B16" s="178" t="s">
        <v>585</v>
      </c>
      <c r="C16" s="179">
        <v>1</v>
      </c>
      <c r="D16" s="179">
        <v>1</v>
      </c>
      <c r="E16" s="179">
        <v>1</v>
      </c>
      <c r="F16" s="181">
        <v>85</v>
      </c>
      <c r="G16" s="181">
        <v>85</v>
      </c>
      <c r="H16" s="181">
        <v>85</v>
      </c>
      <c r="I16" s="222">
        <v>0</v>
      </c>
      <c r="J16" s="222">
        <v>0</v>
      </c>
      <c r="K16" s="222">
        <v>0</v>
      </c>
    </row>
    <row r="17" spans="1:11" s="182" customFormat="1" ht="25.5">
      <c r="A17" s="188" t="s">
        <v>602</v>
      </c>
      <c r="B17" s="178" t="s">
        <v>587</v>
      </c>
      <c r="C17" s="179">
        <v>1</v>
      </c>
      <c r="D17" s="179">
        <v>1</v>
      </c>
      <c r="E17" s="179">
        <v>1</v>
      </c>
      <c r="F17" s="181">
        <f>I17</f>
        <v>0</v>
      </c>
      <c r="G17" s="181">
        <f>F17</f>
        <v>0</v>
      </c>
      <c r="H17" s="181">
        <f>F17</f>
        <v>0</v>
      </c>
      <c r="I17" s="222">
        <v>0</v>
      </c>
      <c r="J17" s="222">
        <v>0</v>
      </c>
      <c r="K17" s="222">
        <v>0</v>
      </c>
    </row>
    <row r="18" spans="1:11">
      <c r="A18" s="190" t="s">
        <v>603</v>
      </c>
      <c r="B18" s="174" t="s">
        <v>589</v>
      </c>
      <c r="C18" s="175">
        <v>1</v>
      </c>
      <c r="D18" s="175">
        <v>1</v>
      </c>
      <c r="E18" s="175">
        <v>1</v>
      </c>
      <c r="F18" s="169">
        <f>I18</f>
        <v>0</v>
      </c>
      <c r="G18" s="169">
        <f>F18</f>
        <v>0</v>
      </c>
      <c r="H18" s="169">
        <f>F18</f>
        <v>0</v>
      </c>
      <c r="I18" s="169">
        <v>0</v>
      </c>
      <c r="J18" s="181"/>
      <c r="K18" s="181"/>
    </row>
    <row r="19" spans="1:11">
      <c r="A19" s="190" t="s">
        <v>604</v>
      </c>
      <c r="B19" s="174" t="s">
        <v>605</v>
      </c>
      <c r="C19" s="175">
        <v>1</v>
      </c>
      <c r="D19" s="175">
        <v>1</v>
      </c>
      <c r="E19" s="175">
        <v>1</v>
      </c>
      <c r="F19" s="169">
        <f>I19</f>
        <v>0</v>
      </c>
      <c r="G19" s="169">
        <f>F19</f>
        <v>0</v>
      </c>
      <c r="H19" s="169">
        <f>F19</f>
        <v>0</v>
      </c>
      <c r="I19" s="169">
        <v>0</v>
      </c>
      <c r="J19" s="181"/>
      <c r="K19" s="181"/>
    </row>
    <row r="20" spans="1:11">
      <c r="A20" s="190" t="s">
        <v>653</v>
      </c>
      <c r="B20" s="174" t="s">
        <v>654</v>
      </c>
      <c r="C20" s="175">
        <v>1</v>
      </c>
      <c r="D20" s="175">
        <v>1</v>
      </c>
      <c r="E20" s="175">
        <v>1</v>
      </c>
      <c r="F20" s="169">
        <f>I20</f>
        <v>1577.66</v>
      </c>
      <c r="G20" s="169">
        <f>F20</f>
        <v>1577.66</v>
      </c>
      <c r="H20" s="169">
        <f>F20</f>
        <v>1577.66</v>
      </c>
      <c r="I20" s="222">
        <v>1577.66</v>
      </c>
      <c r="J20" s="222">
        <v>1577.66</v>
      </c>
      <c r="K20" s="222">
        <v>1577.66</v>
      </c>
    </row>
    <row r="21" spans="1:11">
      <c r="A21" s="184" t="s">
        <v>590</v>
      </c>
      <c r="B21" s="184" t="s">
        <v>31</v>
      </c>
      <c r="C21" s="184" t="s">
        <v>31</v>
      </c>
      <c r="D21" s="184" t="s">
        <v>31</v>
      </c>
      <c r="E21" s="184" t="s">
        <v>31</v>
      </c>
      <c r="F21" s="184" t="s">
        <v>31</v>
      </c>
      <c r="G21" s="184" t="s">
        <v>31</v>
      </c>
      <c r="H21" s="184" t="s">
        <v>31</v>
      </c>
      <c r="I21" s="191">
        <f>SUM(I6:I17)+I20</f>
        <v>8633433.9000000004</v>
      </c>
      <c r="J21" s="191">
        <f t="shared" ref="J21:K21" si="0">SUM(J6:J17)+J20</f>
        <v>9145358.6799999997</v>
      </c>
      <c r="K21" s="191">
        <f t="shared" si="0"/>
        <v>9145358.6799999997</v>
      </c>
    </row>
    <row r="22" spans="1:11" ht="26.25" hidden="1" customHeight="1">
      <c r="A22" s="458" t="s">
        <v>606</v>
      </c>
      <c r="B22" s="459"/>
      <c r="C22" s="459"/>
      <c r="D22" s="459"/>
      <c r="E22" s="459"/>
      <c r="F22" s="459"/>
      <c r="G22" s="459"/>
      <c r="H22" s="459"/>
      <c r="I22" s="459"/>
      <c r="J22" s="459"/>
      <c r="K22" s="460"/>
    </row>
    <row r="23" spans="1:11" ht="37.5" hidden="1" customHeight="1">
      <c r="A23" s="461" t="s">
        <v>503</v>
      </c>
      <c r="B23" s="464" t="s">
        <v>19</v>
      </c>
      <c r="C23" s="467" t="s">
        <v>607</v>
      </c>
      <c r="D23" s="468"/>
      <c r="E23" s="469"/>
      <c r="F23" s="472" t="s">
        <v>608</v>
      </c>
      <c r="G23" s="473"/>
      <c r="H23" s="474"/>
      <c r="I23" s="472" t="s">
        <v>353</v>
      </c>
      <c r="J23" s="473"/>
      <c r="K23" s="474"/>
    </row>
    <row r="24" spans="1:11" hidden="1">
      <c r="A24" s="462"/>
      <c r="B24" s="465"/>
      <c r="C24" s="70" t="s">
        <v>354</v>
      </c>
      <c r="D24" s="70" t="s">
        <v>22</v>
      </c>
      <c r="E24" s="70" t="s">
        <v>648</v>
      </c>
      <c r="F24" s="70" t="s">
        <v>354</v>
      </c>
      <c r="G24" s="70" t="s">
        <v>22</v>
      </c>
      <c r="H24" s="70" t="s">
        <v>648</v>
      </c>
      <c r="I24" s="70" t="s">
        <v>354</v>
      </c>
      <c r="J24" s="70" t="s">
        <v>22</v>
      </c>
      <c r="K24" s="70" t="s">
        <v>648</v>
      </c>
    </row>
    <row r="25" spans="1:11" ht="38.25" hidden="1">
      <c r="A25" s="463"/>
      <c r="B25" s="466"/>
      <c r="C25" s="172" t="s">
        <v>355</v>
      </c>
      <c r="D25" s="172" t="s">
        <v>391</v>
      </c>
      <c r="E25" s="172" t="s">
        <v>392</v>
      </c>
      <c r="F25" s="172" t="s">
        <v>355</v>
      </c>
      <c r="G25" s="172" t="s">
        <v>391</v>
      </c>
      <c r="H25" s="172" t="s">
        <v>392</v>
      </c>
      <c r="I25" s="172" t="s">
        <v>355</v>
      </c>
      <c r="J25" s="172" t="s">
        <v>391</v>
      </c>
      <c r="K25" s="172" t="s">
        <v>392</v>
      </c>
    </row>
    <row r="26" spans="1:11" hidden="1">
      <c r="A26" s="173">
        <v>1</v>
      </c>
      <c r="B26" s="173">
        <v>2</v>
      </c>
      <c r="C26" s="173">
        <v>3</v>
      </c>
      <c r="D26" s="173">
        <v>4</v>
      </c>
      <c r="E26" s="173">
        <v>5</v>
      </c>
      <c r="F26" s="173">
        <v>6</v>
      </c>
      <c r="G26" s="173">
        <v>7</v>
      </c>
      <c r="H26" s="173">
        <v>8</v>
      </c>
      <c r="I26" s="173">
        <v>9</v>
      </c>
      <c r="J26" s="173">
        <v>10</v>
      </c>
      <c r="K26" s="173">
        <v>11</v>
      </c>
    </row>
    <row r="27" spans="1:11" hidden="1">
      <c r="A27" s="176"/>
      <c r="B27" s="174" t="s">
        <v>30</v>
      </c>
      <c r="C27" s="176"/>
      <c r="D27" s="176"/>
      <c r="E27" s="176"/>
      <c r="F27" s="176"/>
      <c r="G27" s="176"/>
      <c r="H27" s="176"/>
      <c r="I27" s="169"/>
      <c r="J27" s="176"/>
      <c r="K27" s="176"/>
    </row>
    <row r="28" spans="1:11" hidden="1">
      <c r="A28" s="176"/>
      <c r="B28" s="174" t="s">
        <v>34</v>
      </c>
      <c r="C28" s="176"/>
      <c r="D28" s="176"/>
      <c r="E28" s="176"/>
      <c r="F28" s="176"/>
      <c r="G28" s="176"/>
      <c r="H28" s="176"/>
      <c r="I28" s="176"/>
      <c r="J28" s="176"/>
      <c r="K28" s="176"/>
    </row>
    <row r="29" spans="1:11" hidden="1">
      <c r="A29" s="176"/>
      <c r="B29" s="174" t="s">
        <v>509</v>
      </c>
      <c r="C29" s="176"/>
      <c r="D29" s="176"/>
      <c r="E29" s="176"/>
      <c r="F29" s="176"/>
      <c r="G29" s="176"/>
      <c r="H29" s="176"/>
      <c r="I29" s="176"/>
      <c r="J29" s="176"/>
      <c r="K29" s="176"/>
    </row>
    <row r="30" spans="1:11" hidden="1">
      <c r="A30" s="176" t="s">
        <v>590</v>
      </c>
      <c r="B30" s="176"/>
      <c r="C30" s="176" t="s">
        <v>31</v>
      </c>
      <c r="D30" s="176" t="s">
        <v>31</v>
      </c>
      <c r="E30" s="176" t="s">
        <v>31</v>
      </c>
      <c r="F30" s="176" t="s">
        <v>31</v>
      </c>
      <c r="G30" s="176" t="s">
        <v>31</v>
      </c>
      <c r="H30" s="176" t="s">
        <v>31</v>
      </c>
      <c r="I30" s="176">
        <f>SUM(I27:I29)</f>
        <v>0</v>
      </c>
      <c r="J30" s="176">
        <f>SUM(J27:J29)</f>
        <v>0</v>
      </c>
      <c r="K30" s="176">
        <f>SUM(K27:K29)</f>
        <v>0</v>
      </c>
    </row>
    <row r="32" spans="1:11">
      <c r="I32" s="187">
        <v>0</v>
      </c>
    </row>
    <row r="33" spans="9:9">
      <c r="I33" s="187">
        <f>'раздел 1 и 2'!G97</f>
        <v>8633433.9000000004</v>
      </c>
    </row>
  </sheetData>
  <customSheetViews>
    <customSheetView guid="{05E486C0-6DBD-49B1-AF6A-BC8DF6FA107F}" scale="90" showPageBreaks="1" fitToPage="1" printArea="1" view="pageBreakPreview" topLeftCell="A4">
      <selection activeCell="K11" sqref="K11"/>
      <pageMargins left="0.70866141732283472" right="0.70866141732283472" top="0.74803149606299213" bottom="0.74803149606299213" header="0.31496062992125984" footer="0.31496062992125984"/>
      <pageSetup paperSize="9" scale="75" orientation="landscape" r:id="rId1"/>
    </customSheetView>
    <customSheetView guid="{1560E1D9-2BAE-4CE5-89DB-061432386600}" scale="90" showPageBreaks="1" fitToPage="1" printArea="1" view="pageBreakPreview" topLeftCell="A4">
      <selection activeCell="K11" sqref="K11"/>
      <pageMargins left="0.70866141732283472" right="0.70866141732283472" top="0.74803149606299213" bottom="0.74803149606299213" header="0.31496062992125984" footer="0.31496062992125984"/>
      <pageSetup paperSize="9" scale="75" orientation="landscape" r:id="rId2"/>
    </customSheetView>
  </customSheetViews>
  <mergeCells count="12">
    <mergeCell ref="A22:K22"/>
    <mergeCell ref="A23:A25"/>
    <mergeCell ref="B23:B25"/>
    <mergeCell ref="C23:E23"/>
    <mergeCell ref="F23:H23"/>
    <mergeCell ref="I23:K23"/>
    <mergeCell ref="A1:K1"/>
    <mergeCell ref="A2:A4"/>
    <mergeCell ref="B2:B4"/>
    <mergeCell ref="C2:E2"/>
    <mergeCell ref="F2:H2"/>
    <mergeCell ref="I2:K2"/>
  </mergeCells>
  <pageMargins left="0.70866141732283472" right="0.70866141732283472" top="0.74803149606299213" bottom="0.74803149606299213" header="0.31496062992125984" footer="0.31496062992125984"/>
  <pageSetup paperSize="9" scale="75" orientation="landscape"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B4:M14"/>
  <sheetViews>
    <sheetView view="pageBreakPreview" zoomScale="90" zoomScaleNormal="100" zoomScaleSheetLayoutView="90" workbookViewId="0">
      <selection activeCell="A28" sqref="A28"/>
    </sheetView>
  </sheetViews>
  <sheetFormatPr defaultRowHeight="15"/>
  <cols>
    <col min="1" max="4" width="9.140625" style="231"/>
    <col min="5" max="14" width="12.42578125" style="231" customWidth="1"/>
    <col min="15" max="16384" width="9.140625" style="231"/>
  </cols>
  <sheetData>
    <row r="4" spans="2:13" ht="15.75">
      <c r="B4" s="231" t="s">
        <v>679</v>
      </c>
      <c r="C4" s="232" t="s">
        <v>672</v>
      </c>
    </row>
    <row r="5" spans="2:13" ht="15.75">
      <c r="C5" s="232" t="s">
        <v>680</v>
      </c>
    </row>
    <row r="6" spans="2:13" ht="16.5" thickBot="1">
      <c r="C6" s="233"/>
    </row>
    <row r="7" spans="2:13" ht="63" customHeight="1" thickBot="1">
      <c r="C7" s="452" t="s">
        <v>503</v>
      </c>
      <c r="D7" s="452" t="s">
        <v>352</v>
      </c>
      <c r="E7" s="455" t="s">
        <v>607</v>
      </c>
      <c r="F7" s="456"/>
      <c r="G7" s="457"/>
      <c r="H7" s="455" t="s">
        <v>608</v>
      </c>
      <c r="I7" s="456"/>
      <c r="J7" s="457"/>
      <c r="K7" s="455" t="s">
        <v>353</v>
      </c>
      <c r="L7" s="456"/>
      <c r="M7" s="457"/>
    </row>
    <row r="8" spans="2:13" ht="15.75" thickBot="1">
      <c r="C8" s="453"/>
      <c r="D8" s="453"/>
      <c r="E8" s="70" t="s">
        <v>648</v>
      </c>
      <c r="F8" s="70" t="s">
        <v>681</v>
      </c>
      <c r="G8" s="70" t="s">
        <v>694</v>
      </c>
      <c r="H8" s="70" t="s">
        <v>648</v>
      </c>
      <c r="I8" s="70" t="s">
        <v>681</v>
      </c>
      <c r="J8" s="70" t="s">
        <v>694</v>
      </c>
      <c r="K8" s="70" t="s">
        <v>648</v>
      </c>
      <c r="L8" s="70" t="s">
        <v>681</v>
      </c>
      <c r="M8" s="70" t="s">
        <v>694</v>
      </c>
    </row>
    <row r="9" spans="2:13" ht="63.75" thickBot="1">
      <c r="C9" s="454"/>
      <c r="D9" s="454"/>
      <c r="E9" s="234" t="s">
        <v>355</v>
      </c>
      <c r="F9" s="234" t="s">
        <v>391</v>
      </c>
      <c r="G9" s="234" t="s">
        <v>392</v>
      </c>
      <c r="H9" s="234" t="s">
        <v>355</v>
      </c>
      <c r="I9" s="234" t="s">
        <v>391</v>
      </c>
      <c r="J9" s="234" t="s">
        <v>392</v>
      </c>
      <c r="K9" s="234" t="s">
        <v>355</v>
      </c>
      <c r="L9" s="234" t="s">
        <v>391</v>
      </c>
      <c r="M9" s="236" t="s">
        <v>392</v>
      </c>
    </row>
    <row r="10" spans="2:13" ht="16.5" thickBot="1">
      <c r="C10" s="235">
        <v>1</v>
      </c>
      <c r="D10" s="235">
        <v>2</v>
      </c>
      <c r="E10" s="234">
        <v>3</v>
      </c>
      <c r="F10" s="234">
        <v>4</v>
      </c>
      <c r="G10" s="234">
        <v>5</v>
      </c>
      <c r="H10" s="234">
        <v>6</v>
      </c>
      <c r="I10" s="234">
        <v>7</v>
      </c>
      <c r="J10" s="234">
        <v>8</v>
      </c>
      <c r="K10" s="234">
        <v>9</v>
      </c>
      <c r="L10" s="234">
        <v>10</v>
      </c>
      <c r="M10" s="236">
        <v>11</v>
      </c>
    </row>
    <row r="11" spans="2:13" ht="16.5" thickBot="1">
      <c r="C11" s="238"/>
      <c r="D11" s="234">
        <v>1</v>
      </c>
      <c r="E11" s="238"/>
      <c r="F11" s="238"/>
      <c r="G11" s="238"/>
      <c r="H11" s="238"/>
      <c r="I11" s="238"/>
      <c r="J11" s="238"/>
      <c r="K11" s="238"/>
      <c r="L11" s="238"/>
      <c r="M11" s="239"/>
    </row>
    <row r="12" spans="2:13" ht="16.5" thickBot="1">
      <c r="C12" s="238"/>
      <c r="D12" s="234">
        <v>2</v>
      </c>
      <c r="E12" s="238"/>
      <c r="F12" s="238"/>
      <c r="G12" s="238"/>
      <c r="H12" s="238"/>
      <c r="I12" s="238"/>
      <c r="J12" s="238"/>
      <c r="K12" s="238"/>
      <c r="L12" s="238"/>
      <c r="M12" s="239"/>
    </row>
    <row r="13" spans="2:13" ht="16.5" thickBot="1"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9"/>
    </row>
    <row r="14" spans="2:13" ht="16.5" thickBot="1">
      <c r="C14" s="240" t="s">
        <v>402</v>
      </c>
      <c r="D14" s="241">
        <v>9000</v>
      </c>
      <c r="E14" s="241" t="s">
        <v>31</v>
      </c>
      <c r="F14" s="241" t="s">
        <v>31</v>
      </c>
      <c r="G14" s="241" t="s">
        <v>31</v>
      </c>
      <c r="H14" s="241" t="s">
        <v>31</v>
      </c>
      <c r="I14" s="241" t="s">
        <v>31</v>
      </c>
      <c r="J14" s="241" t="s">
        <v>31</v>
      </c>
      <c r="K14" s="240"/>
      <c r="L14" s="240"/>
      <c r="M14" s="242"/>
    </row>
  </sheetData>
  <mergeCells count="5">
    <mergeCell ref="C7:C9"/>
    <mergeCell ref="D7:D9"/>
    <mergeCell ref="E7:G7"/>
    <mergeCell ref="H7:J7"/>
    <mergeCell ref="K7:M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4:M16"/>
  <sheetViews>
    <sheetView view="pageBreakPreview" zoomScale="70" zoomScaleNormal="100" zoomScaleSheetLayoutView="70" workbookViewId="0">
      <selection activeCell="A28" sqref="A28"/>
    </sheetView>
  </sheetViews>
  <sheetFormatPr defaultRowHeight="15"/>
  <cols>
    <col min="1" max="1" width="6.28515625" style="231" customWidth="1"/>
    <col min="2" max="2" width="1.28515625" style="231" hidden="1" customWidth="1"/>
    <col min="3" max="3" width="22.28515625" style="231" customWidth="1"/>
    <col min="4" max="4" width="10.42578125" style="231" customWidth="1"/>
    <col min="5" max="13" width="15.28515625" style="231" customWidth="1"/>
    <col min="14" max="16384" width="9.140625" style="231"/>
  </cols>
  <sheetData>
    <row r="4" spans="1:13" ht="15.75">
      <c r="A4" s="231" t="s">
        <v>671</v>
      </c>
      <c r="C4" s="232" t="s">
        <v>672</v>
      </c>
    </row>
    <row r="5" spans="1:13" ht="15.75">
      <c r="C5" s="232" t="s">
        <v>673</v>
      </c>
    </row>
    <row r="6" spans="1:13" ht="16.5" thickBot="1">
      <c r="C6" s="233"/>
    </row>
    <row r="7" spans="1:13" ht="78.75" customHeight="1" thickBot="1">
      <c r="C7" s="452" t="s">
        <v>503</v>
      </c>
      <c r="D7" s="452" t="s">
        <v>352</v>
      </c>
      <c r="E7" s="455" t="s">
        <v>674</v>
      </c>
      <c r="F7" s="456"/>
      <c r="G7" s="457"/>
      <c r="H7" s="455" t="s">
        <v>675</v>
      </c>
      <c r="I7" s="456"/>
      <c r="J7" s="457"/>
      <c r="K7" s="455" t="s">
        <v>353</v>
      </c>
      <c r="L7" s="456"/>
      <c r="M7" s="457"/>
    </row>
    <row r="8" spans="1:13" ht="15.75" thickBot="1">
      <c r="C8" s="453"/>
      <c r="D8" s="453"/>
      <c r="E8" s="70" t="s">
        <v>648</v>
      </c>
      <c r="F8" s="70" t="s">
        <v>681</v>
      </c>
      <c r="G8" s="70" t="s">
        <v>694</v>
      </c>
      <c r="H8" s="70" t="s">
        <v>648</v>
      </c>
      <c r="I8" s="70" t="s">
        <v>681</v>
      </c>
      <c r="J8" s="70" t="s">
        <v>694</v>
      </c>
      <c r="K8" s="70" t="s">
        <v>648</v>
      </c>
      <c r="L8" s="70" t="s">
        <v>681</v>
      </c>
      <c r="M8" s="70" t="s">
        <v>694</v>
      </c>
    </row>
    <row r="9" spans="1:13" ht="46.5" customHeight="1">
      <c r="C9" s="453"/>
      <c r="D9" s="453"/>
      <c r="E9" s="452" t="s">
        <v>355</v>
      </c>
      <c r="F9" s="452" t="s">
        <v>391</v>
      </c>
      <c r="G9" s="452" t="s">
        <v>392</v>
      </c>
      <c r="H9" s="452" t="s">
        <v>355</v>
      </c>
      <c r="I9" s="452" t="s">
        <v>391</v>
      </c>
      <c r="J9" s="452" t="s">
        <v>392</v>
      </c>
      <c r="K9" s="234" t="s">
        <v>676</v>
      </c>
      <c r="L9" s="452" t="s">
        <v>391</v>
      </c>
      <c r="M9" s="452" t="s">
        <v>392</v>
      </c>
    </row>
    <row r="10" spans="1:13" ht="15.75">
      <c r="C10" s="453"/>
      <c r="D10" s="453"/>
      <c r="E10" s="453"/>
      <c r="F10" s="453"/>
      <c r="G10" s="453"/>
      <c r="H10" s="453"/>
      <c r="I10" s="453"/>
      <c r="J10" s="453"/>
      <c r="K10" s="235" t="s">
        <v>677</v>
      </c>
      <c r="L10" s="453"/>
      <c r="M10" s="453"/>
    </row>
    <row r="11" spans="1:13" ht="16.5" thickBot="1">
      <c r="C11" s="454"/>
      <c r="D11" s="454"/>
      <c r="E11" s="454"/>
      <c r="F11" s="454"/>
      <c r="G11" s="454"/>
      <c r="H11" s="454"/>
      <c r="I11" s="454"/>
      <c r="J11" s="454"/>
      <c r="K11" s="235" t="s">
        <v>678</v>
      </c>
      <c r="L11" s="454"/>
      <c r="M11" s="454"/>
    </row>
    <row r="12" spans="1:13" ht="24" customHeight="1" thickBot="1">
      <c r="C12" s="235">
        <v>1</v>
      </c>
      <c r="D12" s="235">
        <v>2</v>
      </c>
      <c r="E12" s="234">
        <v>3</v>
      </c>
      <c r="F12" s="234">
        <v>4</v>
      </c>
      <c r="G12" s="234">
        <v>5</v>
      </c>
      <c r="H12" s="234">
        <v>6</v>
      </c>
      <c r="I12" s="234">
        <v>7</v>
      </c>
      <c r="J12" s="234">
        <v>8</v>
      </c>
      <c r="K12" s="234">
        <v>9</v>
      </c>
      <c r="L12" s="234">
        <v>10</v>
      </c>
      <c r="M12" s="236">
        <v>11</v>
      </c>
    </row>
    <row r="13" spans="1:13" ht="42" customHeight="1" thickBot="1">
      <c r="C13" s="238" t="s">
        <v>720</v>
      </c>
      <c r="D13" s="234">
        <v>1</v>
      </c>
      <c r="E13" s="299">
        <v>1</v>
      </c>
      <c r="F13" s="238"/>
      <c r="G13" s="238"/>
      <c r="H13" s="297">
        <v>3000</v>
      </c>
      <c r="I13" s="238"/>
      <c r="J13" s="238"/>
      <c r="K13" s="297">
        <f>E13*H13</f>
        <v>3000</v>
      </c>
      <c r="L13" s="238"/>
      <c r="M13" s="239"/>
    </row>
    <row r="14" spans="1:13" ht="34.5" customHeight="1" thickBot="1">
      <c r="C14" s="238"/>
      <c r="D14" s="234">
        <v>2</v>
      </c>
      <c r="E14" s="238"/>
      <c r="F14" s="238"/>
      <c r="G14" s="238"/>
      <c r="H14" s="238"/>
      <c r="I14" s="238"/>
      <c r="J14" s="238"/>
      <c r="K14" s="297"/>
      <c r="L14" s="238"/>
      <c r="M14" s="239"/>
    </row>
    <row r="15" spans="1:13" ht="33" customHeight="1" thickBot="1">
      <c r="C15" s="238"/>
      <c r="D15" s="238"/>
      <c r="E15" s="238"/>
      <c r="F15" s="238"/>
      <c r="G15" s="238"/>
      <c r="H15" s="238"/>
      <c r="I15" s="238"/>
      <c r="J15" s="238"/>
      <c r="K15" s="297"/>
      <c r="L15" s="238"/>
      <c r="M15" s="239"/>
    </row>
    <row r="16" spans="1:13" ht="33.75" customHeight="1" thickBot="1">
      <c r="C16" s="240" t="s">
        <v>402</v>
      </c>
      <c r="D16" s="241">
        <v>9000</v>
      </c>
      <c r="E16" s="241" t="s">
        <v>31</v>
      </c>
      <c r="F16" s="241" t="s">
        <v>31</v>
      </c>
      <c r="G16" s="241" t="s">
        <v>31</v>
      </c>
      <c r="H16" s="241" t="s">
        <v>31</v>
      </c>
      <c r="I16" s="241" t="s">
        <v>31</v>
      </c>
      <c r="J16" s="241" t="s">
        <v>31</v>
      </c>
      <c r="K16" s="298">
        <f>SUM(K13:K15)</f>
        <v>3000</v>
      </c>
      <c r="L16" s="240"/>
      <c r="M16" s="242"/>
    </row>
  </sheetData>
  <mergeCells count="13">
    <mergeCell ref="J9:J11"/>
    <mergeCell ref="L9:L11"/>
    <mergeCell ref="M9:M11"/>
    <mergeCell ref="C7:C11"/>
    <mergeCell ref="D7:D11"/>
    <mergeCell ref="E7:G7"/>
    <mergeCell ref="H7:J7"/>
    <mergeCell ref="K7:M7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K20"/>
  <sheetViews>
    <sheetView view="pageBreakPreview" zoomScale="120" zoomScaleNormal="100" zoomScaleSheetLayoutView="120" workbookViewId="0">
      <selection activeCell="A28" sqref="A28"/>
    </sheetView>
  </sheetViews>
  <sheetFormatPr defaultRowHeight="12.75"/>
  <cols>
    <col min="1" max="1" width="34.28515625" style="171" customWidth="1"/>
    <col min="2" max="2" width="9.140625" style="171"/>
    <col min="3" max="3" width="9.7109375" style="171" bestFit="1" customWidth="1"/>
    <col min="4" max="4" width="13.28515625" style="171" customWidth="1"/>
    <col min="5" max="5" width="11.28515625" style="171" customWidth="1"/>
    <col min="6" max="6" width="9.28515625" style="171" bestFit="1" customWidth="1"/>
    <col min="7" max="7" width="11.42578125" style="171" bestFit="1" customWidth="1"/>
    <col min="8" max="8" width="11.28515625" style="171" bestFit="1" customWidth="1"/>
    <col min="9" max="9" width="9.140625" style="171"/>
    <col min="10" max="10" width="11.28515625" style="171" bestFit="1" customWidth="1"/>
    <col min="11" max="11" width="11.140625" style="171" bestFit="1" customWidth="1"/>
    <col min="12" max="256" width="9.140625" style="171"/>
    <col min="257" max="257" width="34.28515625" style="171" customWidth="1"/>
    <col min="258" max="259" width="9.140625" style="171"/>
    <col min="260" max="260" width="13.28515625" style="171" customWidth="1"/>
    <col min="261" max="261" width="11.28515625" style="171" customWidth="1"/>
    <col min="262" max="262" width="9.140625" style="171"/>
    <col min="263" max="263" width="11.28515625" style="171" bestFit="1" customWidth="1"/>
    <col min="264" max="264" width="11.140625" style="171" bestFit="1" customWidth="1"/>
    <col min="265" max="265" width="9.140625" style="171"/>
    <col min="266" max="266" width="11.28515625" style="171" bestFit="1" customWidth="1"/>
    <col min="267" max="267" width="11.140625" style="171" bestFit="1" customWidth="1"/>
    <col min="268" max="512" width="9.140625" style="171"/>
    <col min="513" max="513" width="34.28515625" style="171" customWidth="1"/>
    <col min="514" max="515" width="9.140625" style="171"/>
    <col min="516" max="516" width="13.28515625" style="171" customWidth="1"/>
    <col min="517" max="517" width="11.28515625" style="171" customWidth="1"/>
    <col min="518" max="518" width="9.140625" style="171"/>
    <col min="519" max="519" width="11.28515625" style="171" bestFit="1" customWidth="1"/>
    <col min="520" max="520" width="11.140625" style="171" bestFit="1" customWidth="1"/>
    <col min="521" max="521" width="9.140625" style="171"/>
    <col min="522" max="522" width="11.28515625" style="171" bestFit="1" customWidth="1"/>
    <col min="523" max="523" width="11.140625" style="171" bestFit="1" customWidth="1"/>
    <col min="524" max="768" width="9.140625" style="171"/>
    <col min="769" max="769" width="34.28515625" style="171" customWidth="1"/>
    <col min="770" max="771" width="9.140625" style="171"/>
    <col min="772" max="772" width="13.28515625" style="171" customWidth="1"/>
    <col min="773" max="773" width="11.28515625" style="171" customWidth="1"/>
    <col min="774" max="774" width="9.140625" style="171"/>
    <col min="775" max="775" width="11.28515625" style="171" bestFit="1" customWidth="1"/>
    <col min="776" max="776" width="11.140625" style="171" bestFit="1" customWidth="1"/>
    <col min="777" max="777" width="9.140625" style="171"/>
    <col min="778" max="778" width="11.28515625" style="171" bestFit="1" customWidth="1"/>
    <col min="779" max="779" width="11.140625" style="171" bestFit="1" customWidth="1"/>
    <col min="780" max="1024" width="9.140625" style="171"/>
    <col min="1025" max="1025" width="34.28515625" style="171" customWidth="1"/>
    <col min="1026" max="1027" width="9.140625" style="171"/>
    <col min="1028" max="1028" width="13.28515625" style="171" customWidth="1"/>
    <col min="1029" max="1029" width="11.28515625" style="171" customWidth="1"/>
    <col min="1030" max="1030" width="9.140625" style="171"/>
    <col min="1031" max="1031" width="11.28515625" style="171" bestFit="1" customWidth="1"/>
    <col min="1032" max="1032" width="11.140625" style="171" bestFit="1" customWidth="1"/>
    <col min="1033" max="1033" width="9.140625" style="171"/>
    <col min="1034" max="1034" width="11.28515625" style="171" bestFit="1" customWidth="1"/>
    <col min="1035" max="1035" width="11.140625" style="171" bestFit="1" customWidth="1"/>
    <col min="1036" max="1280" width="9.140625" style="171"/>
    <col min="1281" max="1281" width="34.28515625" style="171" customWidth="1"/>
    <col min="1282" max="1283" width="9.140625" style="171"/>
    <col min="1284" max="1284" width="13.28515625" style="171" customWidth="1"/>
    <col min="1285" max="1285" width="11.28515625" style="171" customWidth="1"/>
    <col min="1286" max="1286" width="9.140625" style="171"/>
    <col min="1287" max="1287" width="11.28515625" style="171" bestFit="1" customWidth="1"/>
    <col min="1288" max="1288" width="11.140625" style="171" bestFit="1" customWidth="1"/>
    <col min="1289" max="1289" width="9.140625" style="171"/>
    <col min="1290" max="1290" width="11.28515625" style="171" bestFit="1" customWidth="1"/>
    <col min="1291" max="1291" width="11.140625" style="171" bestFit="1" customWidth="1"/>
    <col min="1292" max="1536" width="9.140625" style="171"/>
    <col min="1537" max="1537" width="34.28515625" style="171" customWidth="1"/>
    <col min="1538" max="1539" width="9.140625" style="171"/>
    <col min="1540" max="1540" width="13.28515625" style="171" customWidth="1"/>
    <col min="1541" max="1541" width="11.28515625" style="171" customWidth="1"/>
    <col min="1542" max="1542" width="9.140625" style="171"/>
    <col min="1543" max="1543" width="11.28515625" style="171" bestFit="1" customWidth="1"/>
    <col min="1544" max="1544" width="11.140625" style="171" bestFit="1" customWidth="1"/>
    <col min="1545" max="1545" width="9.140625" style="171"/>
    <col min="1546" max="1546" width="11.28515625" style="171" bestFit="1" customWidth="1"/>
    <col min="1547" max="1547" width="11.140625" style="171" bestFit="1" customWidth="1"/>
    <col min="1548" max="1792" width="9.140625" style="171"/>
    <col min="1793" max="1793" width="34.28515625" style="171" customWidth="1"/>
    <col min="1794" max="1795" width="9.140625" style="171"/>
    <col min="1796" max="1796" width="13.28515625" style="171" customWidth="1"/>
    <col min="1797" max="1797" width="11.28515625" style="171" customWidth="1"/>
    <col min="1798" max="1798" width="9.140625" style="171"/>
    <col min="1799" max="1799" width="11.28515625" style="171" bestFit="1" customWidth="1"/>
    <col min="1800" max="1800" width="11.140625" style="171" bestFit="1" customWidth="1"/>
    <col min="1801" max="1801" width="9.140625" style="171"/>
    <col min="1802" max="1802" width="11.28515625" style="171" bestFit="1" customWidth="1"/>
    <col min="1803" max="1803" width="11.140625" style="171" bestFit="1" customWidth="1"/>
    <col min="1804" max="2048" width="9.140625" style="171"/>
    <col min="2049" max="2049" width="34.28515625" style="171" customWidth="1"/>
    <col min="2050" max="2051" width="9.140625" style="171"/>
    <col min="2052" max="2052" width="13.28515625" style="171" customWidth="1"/>
    <col min="2053" max="2053" width="11.28515625" style="171" customWidth="1"/>
    <col min="2054" max="2054" width="9.140625" style="171"/>
    <col min="2055" max="2055" width="11.28515625" style="171" bestFit="1" customWidth="1"/>
    <col min="2056" max="2056" width="11.140625" style="171" bestFit="1" customWidth="1"/>
    <col min="2057" max="2057" width="9.140625" style="171"/>
    <col min="2058" max="2058" width="11.28515625" style="171" bestFit="1" customWidth="1"/>
    <col min="2059" max="2059" width="11.140625" style="171" bestFit="1" customWidth="1"/>
    <col min="2060" max="2304" width="9.140625" style="171"/>
    <col min="2305" max="2305" width="34.28515625" style="171" customWidth="1"/>
    <col min="2306" max="2307" width="9.140625" style="171"/>
    <col min="2308" max="2308" width="13.28515625" style="171" customWidth="1"/>
    <col min="2309" max="2309" width="11.28515625" style="171" customWidth="1"/>
    <col min="2310" max="2310" width="9.140625" style="171"/>
    <col min="2311" max="2311" width="11.28515625" style="171" bestFit="1" customWidth="1"/>
    <col min="2312" max="2312" width="11.140625" style="171" bestFit="1" customWidth="1"/>
    <col min="2313" max="2313" width="9.140625" style="171"/>
    <col min="2314" max="2314" width="11.28515625" style="171" bestFit="1" customWidth="1"/>
    <col min="2315" max="2315" width="11.140625" style="171" bestFit="1" customWidth="1"/>
    <col min="2316" max="2560" width="9.140625" style="171"/>
    <col min="2561" max="2561" width="34.28515625" style="171" customWidth="1"/>
    <col min="2562" max="2563" width="9.140625" style="171"/>
    <col min="2564" max="2564" width="13.28515625" style="171" customWidth="1"/>
    <col min="2565" max="2565" width="11.28515625" style="171" customWidth="1"/>
    <col min="2566" max="2566" width="9.140625" style="171"/>
    <col min="2567" max="2567" width="11.28515625" style="171" bestFit="1" customWidth="1"/>
    <col min="2568" max="2568" width="11.140625" style="171" bestFit="1" customWidth="1"/>
    <col min="2569" max="2569" width="9.140625" style="171"/>
    <col min="2570" max="2570" width="11.28515625" style="171" bestFit="1" customWidth="1"/>
    <col min="2571" max="2571" width="11.140625" style="171" bestFit="1" customWidth="1"/>
    <col min="2572" max="2816" width="9.140625" style="171"/>
    <col min="2817" max="2817" width="34.28515625" style="171" customWidth="1"/>
    <col min="2818" max="2819" width="9.140625" style="171"/>
    <col min="2820" max="2820" width="13.28515625" style="171" customWidth="1"/>
    <col min="2821" max="2821" width="11.28515625" style="171" customWidth="1"/>
    <col min="2822" max="2822" width="9.140625" style="171"/>
    <col min="2823" max="2823" width="11.28515625" style="171" bestFit="1" customWidth="1"/>
    <col min="2824" max="2824" width="11.140625" style="171" bestFit="1" customWidth="1"/>
    <col min="2825" max="2825" width="9.140625" style="171"/>
    <col min="2826" max="2826" width="11.28515625" style="171" bestFit="1" customWidth="1"/>
    <col min="2827" max="2827" width="11.140625" style="171" bestFit="1" customWidth="1"/>
    <col min="2828" max="3072" width="9.140625" style="171"/>
    <col min="3073" max="3073" width="34.28515625" style="171" customWidth="1"/>
    <col min="3074" max="3075" width="9.140625" style="171"/>
    <col min="3076" max="3076" width="13.28515625" style="171" customWidth="1"/>
    <col min="3077" max="3077" width="11.28515625" style="171" customWidth="1"/>
    <col min="3078" max="3078" width="9.140625" style="171"/>
    <col min="3079" max="3079" width="11.28515625" style="171" bestFit="1" customWidth="1"/>
    <col min="3080" max="3080" width="11.140625" style="171" bestFit="1" customWidth="1"/>
    <col min="3081" max="3081" width="9.140625" style="171"/>
    <col min="3082" max="3082" width="11.28515625" style="171" bestFit="1" customWidth="1"/>
    <col min="3083" max="3083" width="11.140625" style="171" bestFit="1" customWidth="1"/>
    <col min="3084" max="3328" width="9.140625" style="171"/>
    <col min="3329" max="3329" width="34.28515625" style="171" customWidth="1"/>
    <col min="3330" max="3331" width="9.140625" style="171"/>
    <col min="3332" max="3332" width="13.28515625" style="171" customWidth="1"/>
    <col min="3333" max="3333" width="11.28515625" style="171" customWidth="1"/>
    <col min="3334" max="3334" width="9.140625" style="171"/>
    <col min="3335" max="3335" width="11.28515625" style="171" bestFit="1" customWidth="1"/>
    <col min="3336" max="3336" width="11.140625" style="171" bestFit="1" customWidth="1"/>
    <col min="3337" max="3337" width="9.140625" style="171"/>
    <col min="3338" max="3338" width="11.28515625" style="171" bestFit="1" customWidth="1"/>
    <col min="3339" max="3339" width="11.140625" style="171" bestFit="1" customWidth="1"/>
    <col min="3340" max="3584" width="9.140625" style="171"/>
    <col min="3585" max="3585" width="34.28515625" style="171" customWidth="1"/>
    <col min="3586" max="3587" width="9.140625" style="171"/>
    <col min="3588" max="3588" width="13.28515625" style="171" customWidth="1"/>
    <col min="3589" max="3589" width="11.28515625" style="171" customWidth="1"/>
    <col min="3590" max="3590" width="9.140625" style="171"/>
    <col min="3591" max="3591" width="11.28515625" style="171" bestFit="1" customWidth="1"/>
    <col min="3592" max="3592" width="11.140625" style="171" bestFit="1" customWidth="1"/>
    <col min="3593" max="3593" width="9.140625" style="171"/>
    <col min="3594" max="3594" width="11.28515625" style="171" bestFit="1" customWidth="1"/>
    <col min="3595" max="3595" width="11.140625" style="171" bestFit="1" customWidth="1"/>
    <col min="3596" max="3840" width="9.140625" style="171"/>
    <col min="3841" max="3841" width="34.28515625" style="171" customWidth="1"/>
    <col min="3842" max="3843" width="9.140625" style="171"/>
    <col min="3844" max="3844" width="13.28515625" style="171" customWidth="1"/>
    <col min="3845" max="3845" width="11.28515625" style="171" customWidth="1"/>
    <col min="3846" max="3846" width="9.140625" style="171"/>
    <col min="3847" max="3847" width="11.28515625" style="171" bestFit="1" customWidth="1"/>
    <col min="3848" max="3848" width="11.140625" style="171" bestFit="1" customWidth="1"/>
    <col min="3849" max="3849" width="9.140625" style="171"/>
    <col min="3850" max="3850" width="11.28515625" style="171" bestFit="1" customWidth="1"/>
    <col min="3851" max="3851" width="11.140625" style="171" bestFit="1" customWidth="1"/>
    <col min="3852" max="4096" width="9.140625" style="171"/>
    <col min="4097" max="4097" width="34.28515625" style="171" customWidth="1"/>
    <col min="4098" max="4099" width="9.140625" style="171"/>
    <col min="4100" max="4100" width="13.28515625" style="171" customWidth="1"/>
    <col min="4101" max="4101" width="11.28515625" style="171" customWidth="1"/>
    <col min="4102" max="4102" width="9.140625" style="171"/>
    <col min="4103" max="4103" width="11.28515625" style="171" bestFit="1" customWidth="1"/>
    <col min="4104" max="4104" width="11.140625" style="171" bestFit="1" customWidth="1"/>
    <col min="4105" max="4105" width="9.140625" style="171"/>
    <col min="4106" max="4106" width="11.28515625" style="171" bestFit="1" customWidth="1"/>
    <col min="4107" max="4107" width="11.140625" style="171" bestFit="1" customWidth="1"/>
    <col min="4108" max="4352" width="9.140625" style="171"/>
    <col min="4353" max="4353" width="34.28515625" style="171" customWidth="1"/>
    <col min="4354" max="4355" width="9.140625" style="171"/>
    <col min="4356" max="4356" width="13.28515625" style="171" customWidth="1"/>
    <col min="4357" max="4357" width="11.28515625" style="171" customWidth="1"/>
    <col min="4358" max="4358" width="9.140625" style="171"/>
    <col min="4359" max="4359" width="11.28515625" style="171" bestFit="1" customWidth="1"/>
    <col min="4360" max="4360" width="11.140625" style="171" bestFit="1" customWidth="1"/>
    <col min="4361" max="4361" width="9.140625" style="171"/>
    <col min="4362" max="4362" width="11.28515625" style="171" bestFit="1" customWidth="1"/>
    <col min="4363" max="4363" width="11.140625" style="171" bestFit="1" customWidth="1"/>
    <col min="4364" max="4608" width="9.140625" style="171"/>
    <col min="4609" max="4609" width="34.28515625" style="171" customWidth="1"/>
    <col min="4610" max="4611" width="9.140625" style="171"/>
    <col min="4612" max="4612" width="13.28515625" style="171" customWidth="1"/>
    <col min="4613" max="4613" width="11.28515625" style="171" customWidth="1"/>
    <col min="4614" max="4614" width="9.140625" style="171"/>
    <col min="4615" max="4615" width="11.28515625" style="171" bestFit="1" customWidth="1"/>
    <col min="4616" max="4616" width="11.140625" style="171" bestFit="1" customWidth="1"/>
    <col min="4617" max="4617" width="9.140625" style="171"/>
    <col min="4618" max="4618" width="11.28515625" style="171" bestFit="1" customWidth="1"/>
    <col min="4619" max="4619" width="11.140625" style="171" bestFit="1" customWidth="1"/>
    <col min="4620" max="4864" width="9.140625" style="171"/>
    <col min="4865" max="4865" width="34.28515625" style="171" customWidth="1"/>
    <col min="4866" max="4867" width="9.140625" style="171"/>
    <col min="4868" max="4868" width="13.28515625" style="171" customWidth="1"/>
    <col min="4869" max="4869" width="11.28515625" style="171" customWidth="1"/>
    <col min="4870" max="4870" width="9.140625" style="171"/>
    <col min="4871" max="4871" width="11.28515625" style="171" bestFit="1" customWidth="1"/>
    <col min="4872" max="4872" width="11.140625" style="171" bestFit="1" customWidth="1"/>
    <col min="4873" max="4873" width="9.140625" style="171"/>
    <col min="4874" max="4874" width="11.28515625" style="171" bestFit="1" customWidth="1"/>
    <col min="4875" max="4875" width="11.140625" style="171" bestFit="1" customWidth="1"/>
    <col min="4876" max="5120" width="9.140625" style="171"/>
    <col min="5121" max="5121" width="34.28515625" style="171" customWidth="1"/>
    <col min="5122" max="5123" width="9.140625" style="171"/>
    <col min="5124" max="5124" width="13.28515625" style="171" customWidth="1"/>
    <col min="5125" max="5125" width="11.28515625" style="171" customWidth="1"/>
    <col min="5126" max="5126" width="9.140625" style="171"/>
    <col min="5127" max="5127" width="11.28515625" style="171" bestFit="1" customWidth="1"/>
    <col min="5128" max="5128" width="11.140625" style="171" bestFit="1" customWidth="1"/>
    <col min="5129" max="5129" width="9.140625" style="171"/>
    <col min="5130" max="5130" width="11.28515625" style="171" bestFit="1" customWidth="1"/>
    <col min="5131" max="5131" width="11.140625" style="171" bestFit="1" customWidth="1"/>
    <col min="5132" max="5376" width="9.140625" style="171"/>
    <col min="5377" max="5377" width="34.28515625" style="171" customWidth="1"/>
    <col min="5378" max="5379" width="9.140625" style="171"/>
    <col min="5380" max="5380" width="13.28515625" style="171" customWidth="1"/>
    <col min="5381" max="5381" width="11.28515625" style="171" customWidth="1"/>
    <col min="5382" max="5382" width="9.140625" style="171"/>
    <col min="5383" max="5383" width="11.28515625" style="171" bestFit="1" customWidth="1"/>
    <col min="5384" max="5384" width="11.140625" style="171" bestFit="1" customWidth="1"/>
    <col min="5385" max="5385" width="9.140625" style="171"/>
    <col min="5386" max="5386" width="11.28515625" style="171" bestFit="1" customWidth="1"/>
    <col min="5387" max="5387" width="11.140625" style="171" bestFit="1" customWidth="1"/>
    <col min="5388" max="5632" width="9.140625" style="171"/>
    <col min="5633" max="5633" width="34.28515625" style="171" customWidth="1"/>
    <col min="5634" max="5635" width="9.140625" style="171"/>
    <col min="5636" max="5636" width="13.28515625" style="171" customWidth="1"/>
    <col min="5637" max="5637" width="11.28515625" style="171" customWidth="1"/>
    <col min="5638" max="5638" width="9.140625" style="171"/>
    <col min="5639" max="5639" width="11.28515625" style="171" bestFit="1" customWidth="1"/>
    <col min="5640" max="5640" width="11.140625" style="171" bestFit="1" customWidth="1"/>
    <col min="5641" max="5641" width="9.140625" style="171"/>
    <col min="5642" max="5642" width="11.28515625" style="171" bestFit="1" customWidth="1"/>
    <col min="5643" max="5643" width="11.140625" style="171" bestFit="1" customWidth="1"/>
    <col min="5644" max="5888" width="9.140625" style="171"/>
    <col min="5889" max="5889" width="34.28515625" style="171" customWidth="1"/>
    <col min="5890" max="5891" width="9.140625" style="171"/>
    <col min="5892" max="5892" width="13.28515625" style="171" customWidth="1"/>
    <col min="5893" max="5893" width="11.28515625" style="171" customWidth="1"/>
    <col min="5894" max="5894" width="9.140625" style="171"/>
    <col min="5895" max="5895" width="11.28515625" style="171" bestFit="1" customWidth="1"/>
    <col min="5896" max="5896" width="11.140625" style="171" bestFit="1" customWidth="1"/>
    <col min="5897" max="5897" width="9.140625" style="171"/>
    <col min="5898" max="5898" width="11.28515625" style="171" bestFit="1" customWidth="1"/>
    <col min="5899" max="5899" width="11.140625" style="171" bestFit="1" customWidth="1"/>
    <col min="5900" max="6144" width="9.140625" style="171"/>
    <col min="6145" max="6145" width="34.28515625" style="171" customWidth="1"/>
    <col min="6146" max="6147" width="9.140625" style="171"/>
    <col min="6148" max="6148" width="13.28515625" style="171" customWidth="1"/>
    <col min="6149" max="6149" width="11.28515625" style="171" customWidth="1"/>
    <col min="6150" max="6150" width="9.140625" style="171"/>
    <col min="6151" max="6151" width="11.28515625" style="171" bestFit="1" customWidth="1"/>
    <col min="6152" max="6152" width="11.140625" style="171" bestFit="1" customWidth="1"/>
    <col min="6153" max="6153" width="9.140625" style="171"/>
    <col min="6154" max="6154" width="11.28515625" style="171" bestFit="1" customWidth="1"/>
    <col min="6155" max="6155" width="11.140625" style="171" bestFit="1" customWidth="1"/>
    <col min="6156" max="6400" width="9.140625" style="171"/>
    <col min="6401" max="6401" width="34.28515625" style="171" customWidth="1"/>
    <col min="6402" max="6403" width="9.140625" style="171"/>
    <col min="6404" max="6404" width="13.28515625" style="171" customWidth="1"/>
    <col min="6405" max="6405" width="11.28515625" style="171" customWidth="1"/>
    <col min="6406" max="6406" width="9.140625" style="171"/>
    <col min="6407" max="6407" width="11.28515625" style="171" bestFit="1" customWidth="1"/>
    <col min="6408" max="6408" width="11.140625" style="171" bestFit="1" customWidth="1"/>
    <col min="6409" max="6409" width="9.140625" style="171"/>
    <col min="6410" max="6410" width="11.28515625" style="171" bestFit="1" customWidth="1"/>
    <col min="6411" max="6411" width="11.140625" style="171" bestFit="1" customWidth="1"/>
    <col min="6412" max="6656" width="9.140625" style="171"/>
    <col min="6657" max="6657" width="34.28515625" style="171" customWidth="1"/>
    <col min="6658" max="6659" width="9.140625" style="171"/>
    <col min="6660" max="6660" width="13.28515625" style="171" customWidth="1"/>
    <col min="6661" max="6661" width="11.28515625" style="171" customWidth="1"/>
    <col min="6662" max="6662" width="9.140625" style="171"/>
    <col min="6663" max="6663" width="11.28515625" style="171" bestFit="1" customWidth="1"/>
    <col min="6664" max="6664" width="11.140625" style="171" bestFit="1" customWidth="1"/>
    <col min="6665" max="6665" width="9.140625" style="171"/>
    <col min="6666" max="6666" width="11.28515625" style="171" bestFit="1" customWidth="1"/>
    <col min="6667" max="6667" width="11.140625" style="171" bestFit="1" customWidth="1"/>
    <col min="6668" max="6912" width="9.140625" style="171"/>
    <col min="6913" max="6913" width="34.28515625" style="171" customWidth="1"/>
    <col min="6914" max="6915" width="9.140625" style="171"/>
    <col min="6916" max="6916" width="13.28515625" style="171" customWidth="1"/>
    <col min="6917" max="6917" width="11.28515625" style="171" customWidth="1"/>
    <col min="6918" max="6918" width="9.140625" style="171"/>
    <col min="6919" max="6919" width="11.28515625" style="171" bestFit="1" customWidth="1"/>
    <col min="6920" max="6920" width="11.140625" style="171" bestFit="1" customWidth="1"/>
    <col min="6921" max="6921" width="9.140625" style="171"/>
    <col min="6922" max="6922" width="11.28515625" style="171" bestFit="1" customWidth="1"/>
    <col min="6923" max="6923" width="11.140625" style="171" bestFit="1" customWidth="1"/>
    <col min="6924" max="7168" width="9.140625" style="171"/>
    <col min="7169" max="7169" width="34.28515625" style="171" customWidth="1"/>
    <col min="7170" max="7171" width="9.140625" style="171"/>
    <col min="7172" max="7172" width="13.28515625" style="171" customWidth="1"/>
    <col min="7173" max="7173" width="11.28515625" style="171" customWidth="1"/>
    <col min="7174" max="7174" width="9.140625" style="171"/>
    <col min="7175" max="7175" width="11.28515625" style="171" bestFit="1" customWidth="1"/>
    <col min="7176" max="7176" width="11.140625" style="171" bestFit="1" customWidth="1"/>
    <col min="7177" max="7177" width="9.140625" style="171"/>
    <col min="7178" max="7178" width="11.28515625" style="171" bestFit="1" customWidth="1"/>
    <col min="7179" max="7179" width="11.140625" style="171" bestFit="1" customWidth="1"/>
    <col min="7180" max="7424" width="9.140625" style="171"/>
    <col min="7425" max="7425" width="34.28515625" style="171" customWidth="1"/>
    <col min="7426" max="7427" width="9.140625" style="171"/>
    <col min="7428" max="7428" width="13.28515625" style="171" customWidth="1"/>
    <col min="7429" max="7429" width="11.28515625" style="171" customWidth="1"/>
    <col min="7430" max="7430" width="9.140625" style="171"/>
    <col min="7431" max="7431" width="11.28515625" style="171" bestFit="1" customWidth="1"/>
    <col min="7432" max="7432" width="11.140625" style="171" bestFit="1" customWidth="1"/>
    <col min="7433" max="7433" width="9.140625" style="171"/>
    <col min="7434" max="7434" width="11.28515625" style="171" bestFit="1" customWidth="1"/>
    <col min="7435" max="7435" width="11.140625" style="171" bestFit="1" customWidth="1"/>
    <col min="7436" max="7680" width="9.140625" style="171"/>
    <col min="7681" max="7681" width="34.28515625" style="171" customWidth="1"/>
    <col min="7682" max="7683" width="9.140625" style="171"/>
    <col min="7684" max="7684" width="13.28515625" style="171" customWidth="1"/>
    <col min="7685" max="7685" width="11.28515625" style="171" customWidth="1"/>
    <col min="7686" max="7686" width="9.140625" style="171"/>
    <col min="7687" max="7687" width="11.28515625" style="171" bestFit="1" customWidth="1"/>
    <col min="7688" max="7688" width="11.140625" style="171" bestFit="1" customWidth="1"/>
    <col min="7689" max="7689" width="9.140625" style="171"/>
    <col min="7690" max="7690" width="11.28515625" style="171" bestFit="1" customWidth="1"/>
    <col min="7691" max="7691" width="11.140625" style="171" bestFit="1" customWidth="1"/>
    <col min="7692" max="7936" width="9.140625" style="171"/>
    <col min="7937" max="7937" width="34.28515625" style="171" customWidth="1"/>
    <col min="7938" max="7939" width="9.140625" style="171"/>
    <col min="7940" max="7940" width="13.28515625" style="171" customWidth="1"/>
    <col min="7941" max="7941" width="11.28515625" style="171" customWidth="1"/>
    <col min="7942" max="7942" width="9.140625" style="171"/>
    <col min="7943" max="7943" width="11.28515625" style="171" bestFit="1" customWidth="1"/>
    <col min="7944" max="7944" width="11.140625" style="171" bestFit="1" customWidth="1"/>
    <col min="7945" max="7945" width="9.140625" style="171"/>
    <col min="7946" max="7946" width="11.28515625" style="171" bestFit="1" customWidth="1"/>
    <col min="7947" max="7947" width="11.140625" style="171" bestFit="1" customWidth="1"/>
    <col min="7948" max="8192" width="9.140625" style="171"/>
    <col min="8193" max="8193" width="34.28515625" style="171" customWidth="1"/>
    <col min="8194" max="8195" width="9.140625" style="171"/>
    <col min="8196" max="8196" width="13.28515625" style="171" customWidth="1"/>
    <col min="8197" max="8197" width="11.28515625" style="171" customWidth="1"/>
    <col min="8198" max="8198" width="9.140625" style="171"/>
    <col min="8199" max="8199" width="11.28515625" style="171" bestFit="1" customWidth="1"/>
    <col min="8200" max="8200" width="11.140625" style="171" bestFit="1" customWidth="1"/>
    <col min="8201" max="8201" width="9.140625" style="171"/>
    <col min="8202" max="8202" width="11.28515625" style="171" bestFit="1" customWidth="1"/>
    <col min="8203" max="8203" width="11.140625" style="171" bestFit="1" customWidth="1"/>
    <col min="8204" max="8448" width="9.140625" style="171"/>
    <col min="8449" max="8449" width="34.28515625" style="171" customWidth="1"/>
    <col min="8450" max="8451" width="9.140625" style="171"/>
    <col min="8452" max="8452" width="13.28515625" style="171" customWidth="1"/>
    <col min="8453" max="8453" width="11.28515625" style="171" customWidth="1"/>
    <col min="8454" max="8454" width="9.140625" style="171"/>
    <col min="8455" max="8455" width="11.28515625" style="171" bestFit="1" customWidth="1"/>
    <col min="8456" max="8456" width="11.140625" style="171" bestFit="1" customWidth="1"/>
    <col min="8457" max="8457" width="9.140625" style="171"/>
    <col min="8458" max="8458" width="11.28515625" style="171" bestFit="1" customWidth="1"/>
    <col min="8459" max="8459" width="11.140625" style="171" bestFit="1" customWidth="1"/>
    <col min="8460" max="8704" width="9.140625" style="171"/>
    <col min="8705" max="8705" width="34.28515625" style="171" customWidth="1"/>
    <col min="8706" max="8707" width="9.140625" style="171"/>
    <col min="8708" max="8708" width="13.28515625" style="171" customWidth="1"/>
    <col min="8709" max="8709" width="11.28515625" style="171" customWidth="1"/>
    <col min="8710" max="8710" width="9.140625" style="171"/>
    <col min="8711" max="8711" width="11.28515625" style="171" bestFit="1" customWidth="1"/>
    <col min="8712" max="8712" width="11.140625" style="171" bestFit="1" customWidth="1"/>
    <col min="8713" max="8713" width="9.140625" style="171"/>
    <col min="8714" max="8714" width="11.28515625" style="171" bestFit="1" customWidth="1"/>
    <col min="8715" max="8715" width="11.140625" style="171" bestFit="1" customWidth="1"/>
    <col min="8716" max="8960" width="9.140625" style="171"/>
    <col min="8961" max="8961" width="34.28515625" style="171" customWidth="1"/>
    <col min="8962" max="8963" width="9.140625" style="171"/>
    <col min="8964" max="8964" width="13.28515625" style="171" customWidth="1"/>
    <col min="8965" max="8965" width="11.28515625" style="171" customWidth="1"/>
    <col min="8966" max="8966" width="9.140625" style="171"/>
    <col min="8967" max="8967" width="11.28515625" style="171" bestFit="1" customWidth="1"/>
    <col min="8968" max="8968" width="11.140625" style="171" bestFit="1" customWidth="1"/>
    <col min="8969" max="8969" width="9.140625" style="171"/>
    <col min="8970" max="8970" width="11.28515625" style="171" bestFit="1" customWidth="1"/>
    <col min="8971" max="8971" width="11.140625" style="171" bestFit="1" customWidth="1"/>
    <col min="8972" max="9216" width="9.140625" style="171"/>
    <col min="9217" max="9217" width="34.28515625" style="171" customWidth="1"/>
    <col min="9218" max="9219" width="9.140625" style="171"/>
    <col min="9220" max="9220" width="13.28515625" style="171" customWidth="1"/>
    <col min="9221" max="9221" width="11.28515625" style="171" customWidth="1"/>
    <col min="9222" max="9222" width="9.140625" style="171"/>
    <col min="9223" max="9223" width="11.28515625" style="171" bestFit="1" customWidth="1"/>
    <col min="9224" max="9224" width="11.140625" style="171" bestFit="1" customWidth="1"/>
    <col min="9225" max="9225" width="9.140625" style="171"/>
    <col min="9226" max="9226" width="11.28515625" style="171" bestFit="1" customWidth="1"/>
    <col min="9227" max="9227" width="11.140625" style="171" bestFit="1" customWidth="1"/>
    <col min="9228" max="9472" width="9.140625" style="171"/>
    <col min="9473" max="9473" width="34.28515625" style="171" customWidth="1"/>
    <col min="9474" max="9475" width="9.140625" style="171"/>
    <col min="9476" max="9476" width="13.28515625" style="171" customWidth="1"/>
    <col min="9477" max="9477" width="11.28515625" style="171" customWidth="1"/>
    <col min="9478" max="9478" width="9.140625" style="171"/>
    <col min="9479" max="9479" width="11.28515625" style="171" bestFit="1" customWidth="1"/>
    <col min="9480" max="9480" width="11.140625" style="171" bestFit="1" customWidth="1"/>
    <col min="9481" max="9481" width="9.140625" style="171"/>
    <col min="9482" max="9482" width="11.28515625" style="171" bestFit="1" customWidth="1"/>
    <col min="9483" max="9483" width="11.140625" style="171" bestFit="1" customWidth="1"/>
    <col min="9484" max="9728" width="9.140625" style="171"/>
    <col min="9729" max="9729" width="34.28515625" style="171" customWidth="1"/>
    <col min="9730" max="9731" width="9.140625" style="171"/>
    <col min="9732" max="9732" width="13.28515625" style="171" customWidth="1"/>
    <col min="9733" max="9733" width="11.28515625" style="171" customWidth="1"/>
    <col min="9734" max="9734" width="9.140625" style="171"/>
    <col min="9735" max="9735" width="11.28515625" style="171" bestFit="1" customWidth="1"/>
    <col min="9736" max="9736" width="11.140625" style="171" bestFit="1" customWidth="1"/>
    <col min="9737" max="9737" width="9.140625" style="171"/>
    <col min="9738" max="9738" width="11.28515625" style="171" bestFit="1" customWidth="1"/>
    <col min="9739" max="9739" width="11.140625" style="171" bestFit="1" customWidth="1"/>
    <col min="9740" max="9984" width="9.140625" style="171"/>
    <col min="9985" max="9985" width="34.28515625" style="171" customWidth="1"/>
    <col min="9986" max="9987" width="9.140625" style="171"/>
    <col min="9988" max="9988" width="13.28515625" style="171" customWidth="1"/>
    <col min="9989" max="9989" width="11.28515625" style="171" customWidth="1"/>
    <col min="9990" max="9990" width="9.140625" style="171"/>
    <col min="9991" max="9991" width="11.28515625" style="171" bestFit="1" customWidth="1"/>
    <col min="9992" max="9992" width="11.140625" style="171" bestFit="1" customWidth="1"/>
    <col min="9993" max="9993" width="9.140625" style="171"/>
    <col min="9994" max="9994" width="11.28515625" style="171" bestFit="1" customWidth="1"/>
    <col min="9995" max="9995" width="11.140625" style="171" bestFit="1" customWidth="1"/>
    <col min="9996" max="10240" width="9.140625" style="171"/>
    <col min="10241" max="10241" width="34.28515625" style="171" customWidth="1"/>
    <col min="10242" max="10243" width="9.140625" style="171"/>
    <col min="10244" max="10244" width="13.28515625" style="171" customWidth="1"/>
    <col min="10245" max="10245" width="11.28515625" style="171" customWidth="1"/>
    <col min="10246" max="10246" width="9.140625" style="171"/>
    <col min="10247" max="10247" width="11.28515625" style="171" bestFit="1" customWidth="1"/>
    <col min="10248" max="10248" width="11.140625" style="171" bestFit="1" customWidth="1"/>
    <col min="10249" max="10249" width="9.140625" style="171"/>
    <col min="10250" max="10250" width="11.28515625" style="171" bestFit="1" customWidth="1"/>
    <col min="10251" max="10251" width="11.140625" style="171" bestFit="1" customWidth="1"/>
    <col min="10252" max="10496" width="9.140625" style="171"/>
    <col min="10497" max="10497" width="34.28515625" style="171" customWidth="1"/>
    <col min="10498" max="10499" width="9.140625" style="171"/>
    <col min="10500" max="10500" width="13.28515625" style="171" customWidth="1"/>
    <col min="10501" max="10501" width="11.28515625" style="171" customWidth="1"/>
    <col min="10502" max="10502" width="9.140625" style="171"/>
    <col min="10503" max="10503" width="11.28515625" style="171" bestFit="1" customWidth="1"/>
    <col min="10504" max="10504" width="11.140625" style="171" bestFit="1" customWidth="1"/>
    <col min="10505" max="10505" width="9.140625" style="171"/>
    <col min="10506" max="10506" width="11.28515625" style="171" bestFit="1" customWidth="1"/>
    <col min="10507" max="10507" width="11.140625" style="171" bestFit="1" customWidth="1"/>
    <col min="10508" max="10752" width="9.140625" style="171"/>
    <col min="10753" max="10753" width="34.28515625" style="171" customWidth="1"/>
    <col min="10754" max="10755" width="9.140625" style="171"/>
    <col min="10756" max="10756" width="13.28515625" style="171" customWidth="1"/>
    <col min="10757" max="10757" width="11.28515625" style="171" customWidth="1"/>
    <col min="10758" max="10758" width="9.140625" style="171"/>
    <col min="10759" max="10759" width="11.28515625" style="171" bestFit="1" customWidth="1"/>
    <col min="10760" max="10760" width="11.140625" style="171" bestFit="1" customWidth="1"/>
    <col min="10761" max="10761" width="9.140625" style="171"/>
    <col min="10762" max="10762" width="11.28515625" style="171" bestFit="1" customWidth="1"/>
    <col min="10763" max="10763" width="11.140625" style="171" bestFit="1" customWidth="1"/>
    <col min="10764" max="11008" width="9.140625" style="171"/>
    <col min="11009" max="11009" width="34.28515625" style="171" customWidth="1"/>
    <col min="11010" max="11011" width="9.140625" style="171"/>
    <col min="11012" max="11012" width="13.28515625" style="171" customWidth="1"/>
    <col min="11013" max="11013" width="11.28515625" style="171" customWidth="1"/>
    <col min="11014" max="11014" width="9.140625" style="171"/>
    <col min="11015" max="11015" width="11.28515625" style="171" bestFit="1" customWidth="1"/>
    <col min="11016" max="11016" width="11.140625" style="171" bestFit="1" customWidth="1"/>
    <col min="11017" max="11017" width="9.140625" style="171"/>
    <col min="11018" max="11018" width="11.28515625" style="171" bestFit="1" customWidth="1"/>
    <col min="11019" max="11019" width="11.140625" style="171" bestFit="1" customWidth="1"/>
    <col min="11020" max="11264" width="9.140625" style="171"/>
    <col min="11265" max="11265" width="34.28515625" style="171" customWidth="1"/>
    <col min="11266" max="11267" width="9.140625" style="171"/>
    <col min="11268" max="11268" width="13.28515625" style="171" customWidth="1"/>
    <col min="11269" max="11269" width="11.28515625" style="171" customWidth="1"/>
    <col min="11270" max="11270" width="9.140625" style="171"/>
    <col min="11271" max="11271" width="11.28515625" style="171" bestFit="1" customWidth="1"/>
    <col min="11272" max="11272" width="11.140625" style="171" bestFit="1" customWidth="1"/>
    <col min="11273" max="11273" width="9.140625" style="171"/>
    <col min="11274" max="11274" width="11.28515625" style="171" bestFit="1" customWidth="1"/>
    <col min="11275" max="11275" width="11.140625" style="171" bestFit="1" customWidth="1"/>
    <col min="11276" max="11520" width="9.140625" style="171"/>
    <col min="11521" max="11521" width="34.28515625" style="171" customWidth="1"/>
    <col min="11522" max="11523" width="9.140625" style="171"/>
    <col min="11524" max="11524" width="13.28515625" style="171" customWidth="1"/>
    <col min="11525" max="11525" width="11.28515625" style="171" customWidth="1"/>
    <col min="11526" max="11526" width="9.140625" style="171"/>
    <col min="11527" max="11527" width="11.28515625" style="171" bestFit="1" customWidth="1"/>
    <col min="11528" max="11528" width="11.140625" style="171" bestFit="1" customWidth="1"/>
    <col min="11529" max="11529" width="9.140625" style="171"/>
    <col min="11530" max="11530" width="11.28515625" style="171" bestFit="1" customWidth="1"/>
    <col min="11531" max="11531" width="11.140625" style="171" bestFit="1" customWidth="1"/>
    <col min="11532" max="11776" width="9.140625" style="171"/>
    <col min="11777" max="11777" width="34.28515625" style="171" customWidth="1"/>
    <col min="11778" max="11779" width="9.140625" style="171"/>
    <col min="11780" max="11780" width="13.28515625" style="171" customWidth="1"/>
    <col min="11781" max="11781" width="11.28515625" style="171" customWidth="1"/>
    <col min="11782" max="11782" width="9.140625" style="171"/>
    <col min="11783" max="11783" width="11.28515625" style="171" bestFit="1" customWidth="1"/>
    <col min="11784" max="11784" width="11.140625" style="171" bestFit="1" customWidth="1"/>
    <col min="11785" max="11785" width="9.140625" style="171"/>
    <col min="11786" max="11786" width="11.28515625" style="171" bestFit="1" customWidth="1"/>
    <col min="11787" max="11787" width="11.140625" style="171" bestFit="1" customWidth="1"/>
    <col min="11788" max="12032" width="9.140625" style="171"/>
    <col min="12033" max="12033" width="34.28515625" style="171" customWidth="1"/>
    <col min="12034" max="12035" width="9.140625" style="171"/>
    <col min="12036" max="12036" width="13.28515625" style="171" customWidth="1"/>
    <col min="12037" max="12037" width="11.28515625" style="171" customWidth="1"/>
    <col min="12038" max="12038" width="9.140625" style="171"/>
    <col min="12039" max="12039" width="11.28515625" style="171" bestFit="1" customWidth="1"/>
    <col min="12040" max="12040" width="11.140625" style="171" bestFit="1" customWidth="1"/>
    <col min="12041" max="12041" width="9.140625" style="171"/>
    <col min="12042" max="12042" width="11.28515625" style="171" bestFit="1" customWidth="1"/>
    <col min="12043" max="12043" width="11.140625" style="171" bestFit="1" customWidth="1"/>
    <col min="12044" max="12288" width="9.140625" style="171"/>
    <col min="12289" max="12289" width="34.28515625" style="171" customWidth="1"/>
    <col min="12290" max="12291" width="9.140625" style="171"/>
    <col min="12292" max="12292" width="13.28515625" style="171" customWidth="1"/>
    <col min="12293" max="12293" width="11.28515625" style="171" customWidth="1"/>
    <col min="12294" max="12294" width="9.140625" style="171"/>
    <col min="12295" max="12295" width="11.28515625" style="171" bestFit="1" customWidth="1"/>
    <col min="12296" max="12296" width="11.140625" style="171" bestFit="1" customWidth="1"/>
    <col min="12297" max="12297" width="9.140625" style="171"/>
    <col min="12298" max="12298" width="11.28515625" style="171" bestFit="1" customWidth="1"/>
    <col min="12299" max="12299" width="11.140625" style="171" bestFit="1" customWidth="1"/>
    <col min="12300" max="12544" width="9.140625" style="171"/>
    <col min="12545" max="12545" width="34.28515625" style="171" customWidth="1"/>
    <col min="12546" max="12547" width="9.140625" style="171"/>
    <col min="12548" max="12548" width="13.28515625" style="171" customWidth="1"/>
    <col min="12549" max="12549" width="11.28515625" style="171" customWidth="1"/>
    <col min="12550" max="12550" width="9.140625" style="171"/>
    <col min="12551" max="12551" width="11.28515625" style="171" bestFit="1" customWidth="1"/>
    <col min="12552" max="12552" width="11.140625" style="171" bestFit="1" customWidth="1"/>
    <col min="12553" max="12553" width="9.140625" style="171"/>
    <col min="12554" max="12554" width="11.28515625" style="171" bestFit="1" customWidth="1"/>
    <col min="12555" max="12555" width="11.140625" style="171" bestFit="1" customWidth="1"/>
    <col min="12556" max="12800" width="9.140625" style="171"/>
    <col min="12801" max="12801" width="34.28515625" style="171" customWidth="1"/>
    <col min="12802" max="12803" width="9.140625" style="171"/>
    <col min="12804" max="12804" width="13.28515625" style="171" customWidth="1"/>
    <col min="12805" max="12805" width="11.28515625" style="171" customWidth="1"/>
    <col min="12806" max="12806" width="9.140625" style="171"/>
    <col min="12807" max="12807" width="11.28515625" style="171" bestFit="1" customWidth="1"/>
    <col min="12808" max="12808" width="11.140625" style="171" bestFit="1" customWidth="1"/>
    <col min="12809" max="12809" width="9.140625" style="171"/>
    <col min="12810" max="12810" width="11.28515625" style="171" bestFit="1" customWidth="1"/>
    <col min="12811" max="12811" width="11.140625" style="171" bestFit="1" customWidth="1"/>
    <col min="12812" max="13056" width="9.140625" style="171"/>
    <col min="13057" max="13057" width="34.28515625" style="171" customWidth="1"/>
    <col min="13058" max="13059" width="9.140625" style="171"/>
    <col min="13060" max="13060" width="13.28515625" style="171" customWidth="1"/>
    <col min="13061" max="13061" width="11.28515625" style="171" customWidth="1"/>
    <col min="13062" max="13062" width="9.140625" style="171"/>
    <col min="13063" max="13063" width="11.28515625" style="171" bestFit="1" customWidth="1"/>
    <col min="13064" max="13064" width="11.140625" style="171" bestFit="1" customWidth="1"/>
    <col min="13065" max="13065" width="9.140625" style="171"/>
    <col min="13066" max="13066" width="11.28515625" style="171" bestFit="1" customWidth="1"/>
    <col min="13067" max="13067" width="11.140625" style="171" bestFit="1" customWidth="1"/>
    <col min="13068" max="13312" width="9.140625" style="171"/>
    <col min="13313" max="13313" width="34.28515625" style="171" customWidth="1"/>
    <col min="13314" max="13315" width="9.140625" style="171"/>
    <col min="13316" max="13316" width="13.28515625" style="171" customWidth="1"/>
    <col min="13317" max="13317" width="11.28515625" style="171" customWidth="1"/>
    <col min="13318" max="13318" width="9.140625" style="171"/>
    <col min="13319" max="13319" width="11.28515625" style="171" bestFit="1" customWidth="1"/>
    <col min="13320" max="13320" width="11.140625" style="171" bestFit="1" customWidth="1"/>
    <col min="13321" max="13321" width="9.140625" style="171"/>
    <col min="13322" max="13322" width="11.28515625" style="171" bestFit="1" customWidth="1"/>
    <col min="13323" max="13323" width="11.140625" style="171" bestFit="1" customWidth="1"/>
    <col min="13324" max="13568" width="9.140625" style="171"/>
    <col min="13569" max="13569" width="34.28515625" style="171" customWidth="1"/>
    <col min="13570" max="13571" width="9.140625" style="171"/>
    <col min="13572" max="13572" width="13.28515625" style="171" customWidth="1"/>
    <col min="13573" max="13573" width="11.28515625" style="171" customWidth="1"/>
    <col min="13574" max="13574" width="9.140625" style="171"/>
    <col min="13575" max="13575" width="11.28515625" style="171" bestFit="1" customWidth="1"/>
    <col min="13576" max="13576" width="11.140625" style="171" bestFit="1" customWidth="1"/>
    <col min="13577" max="13577" width="9.140625" style="171"/>
    <col min="13578" max="13578" width="11.28515625" style="171" bestFit="1" customWidth="1"/>
    <col min="13579" max="13579" width="11.140625" style="171" bestFit="1" customWidth="1"/>
    <col min="13580" max="13824" width="9.140625" style="171"/>
    <col min="13825" max="13825" width="34.28515625" style="171" customWidth="1"/>
    <col min="13826" max="13827" width="9.140625" style="171"/>
    <col min="13828" max="13828" width="13.28515625" style="171" customWidth="1"/>
    <col min="13829" max="13829" width="11.28515625" style="171" customWidth="1"/>
    <col min="13830" max="13830" width="9.140625" style="171"/>
    <col min="13831" max="13831" width="11.28515625" style="171" bestFit="1" customWidth="1"/>
    <col min="13832" max="13832" width="11.140625" style="171" bestFit="1" customWidth="1"/>
    <col min="13833" max="13833" width="9.140625" style="171"/>
    <col min="13834" max="13834" width="11.28515625" style="171" bestFit="1" customWidth="1"/>
    <col min="13835" max="13835" width="11.140625" style="171" bestFit="1" customWidth="1"/>
    <col min="13836" max="14080" width="9.140625" style="171"/>
    <col min="14081" max="14081" width="34.28515625" style="171" customWidth="1"/>
    <col min="14082" max="14083" width="9.140625" style="171"/>
    <col min="14084" max="14084" width="13.28515625" style="171" customWidth="1"/>
    <col min="14085" max="14085" width="11.28515625" style="171" customWidth="1"/>
    <col min="14086" max="14086" width="9.140625" style="171"/>
    <col min="14087" max="14087" width="11.28515625" style="171" bestFit="1" customWidth="1"/>
    <col min="14088" max="14088" width="11.140625" style="171" bestFit="1" customWidth="1"/>
    <col min="14089" max="14089" width="9.140625" style="171"/>
    <col min="14090" max="14090" width="11.28515625" style="171" bestFit="1" customWidth="1"/>
    <col min="14091" max="14091" width="11.140625" style="171" bestFit="1" customWidth="1"/>
    <col min="14092" max="14336" width="9.140625" style="171"/>
    <col min="14337" max="14337" width="34.28515625" style="171" customWidth="1"/>
    <col min="14338" max="14339" width="9.140625" style="171"/>
    <col min="14340" max="14340" width="13.28515625" style="171" customWidth="1"/>
    <col min="14341" max="14341" width="11.28515625" style="171" customWidth="1"/>
    <col min="14342" max="14342" width="9.140625" style="171"/>
    <col min="14343" max="14343" width="11.28515625" style="171" bestFit="1" customWidth="1"/>
    <col min="14344" max="14344" width="11.140625" style="171" bestFit="1" customWidth="1"/>
    <col min="14345" max="14345" width="9.140625" style="171"/>
    <col min="14346" max="14346" width="11.28515625" style="171" bestFit="1" customWidth="1"/>
    <col min="14347" max="14347" width="11.140625" style="171" bestFit="1" customWidth="1"/>
    <col min="14348" max="14592" width="9.140625" style="171"/>
    <col min="14593" max="14593" width="34.28515625" style="171" customWidth="1"/>
    <col min="14594" max="14595" width="9.140625" style="171"/>
    <col min="14596" max="14596" width="13.28515625" style="171" customWidth="1"/>
    <col min="14597" max="14597" width="11.28515625" style="171" customWidth="1"/>
    <col min="14598" max="14598" width="9.140625" style="171"/>
    <col min="14599" max="14599" width="11.28515625" style="171" bestFit="1" customWidth="1"/>
    <col min="14600" max="14600" width="11.140625" style="171" bestFit="1" customWidth="1"/>
    <col min="14601" max="14601" width="9.140625" style="171"/>
    <col min="14602" max="14602" width="11.28515625" style="171" bestFit="1" customWidth="1"/>
    <col min="14603" max="14603" width="11.140625" style="171" bestFit="1" customWidth="1"/>
    <col min="14604" max="14848" width="9.140625" style="171"/>
    <col min="14849" max="14849" width="34.28515625" style="171" customWidth="1"/>
    <col min="14850" max="14851" width="9.140625" style="171"/>
    <col min="14852" max="14852" width="13.28515625" style="171" customWidth="1"/>
    <col min="14853" max="14853" width="11.28515625" style="171" customWidth="1"/>
    <col min="14854" max="14854" width="9.140625" style="171"/>
    <col min="14855" max="14855" width="11.28515625" style="171" bestFit="1" customWidth="1"/>
    <col min="14856" max="14856" width="11.140625" style="171" bestFit="1" customWidth="1"/>
    <col min="14857" max="14857" width="9.140625" style="171"/>
    <col min="14858" max="14858" width="11.28515625" style="171" bestFit="1" customWidth="1"/>
    <col min="14859" max="14859" width="11.140625" style="171" bestFit="1" customWidth="1"/>
    <col min="14860" max="15104" width="9.140625" style="171"/>
    <col min="15105" max="15105" width="34.28515625" style="171" customWidth="1"/>
    <col min="15106" max="15107" width="9.140625" style="171"/>
    <col min="15108" max="15108" width="13.28515625" style="171" customWidth="1"/>
    <col min="15109" max="15109" width="11.28515625" style="171" customWidth="1"/>
    <col min="15110" max="15110" width="9.140625" style="171"/>
    <col min="15111" max="15111" width="11.28515625" style="171" bestFit="1" customWidth="1"/>
    <col min="15112" max="15112" width="11.140625" style="171" bestFit="1" customWidth="1"/>
    <col min="15113" max="15113" width="9.140625" style="171"/>
    <col min="15114" max="15114" width="11.28515625" style="171" bestFit="1" customWidth="1"/>
    <col min="15115" max="15115" width="11.140625" style="171" bestFit="1" customWidth="1"/>
    <col min="15116" max="15360" width="9.140625" style="171"/>
    <col min="15361" max="15361" width="34.28515625" style="171" customWidth="1"/>
    <col min="15362" max="15363" width="9.140625" style="171"/>
    <col min="15364" max="15364" width="13.28515625" style="171" customWidth="1"/>
    <col min="15365" max="15365" width="11.28515625" style="171" customWidth="1"/>
    <col min="15366" max="15366" width="9.140625" style="171"/>
    <col min="15367" max="15367" width="11.28515625" style="171" bestFit="1" customWidth="1"/>
    <col min="15368" max="15368" width="11.140625" style="171" bestFit="1" customWidth="1"/>
    <col min="15369" max="15369" width="9.140625" style="171"/>
    <col min="15370" max="15370" width="11.28515625" style="171" bestFit="1" customWidth="1"/>
    <col min="15371" max="15371" width="11.140625" style="171" bestFit="1" customWidth="1"/>
    <col min="15372" max="15616" width="9.140625" style="171"/>
    <col min="15617" max="15617" width="34.28515625" style="171" customWidth="1"/>
    <col min="15618" max="15619" width="9.140625" style="171"/>
    <col min="15620" max="15620" width="13.28515625" style="171" customWidth="1"/>
    <col min="15621" max="15621" width="11.28515625" style="171" customWidth="1"/>
    <col min="15622" max="15622" width="9.140625" style="171"/>
    <col min="15623" max="15623" width="11.28515625" style="171" bestFit="1" customWidth="1"/>
    <col min="15624" max="15624" width="11.140625" style="171" bestFit="1" customWidth="1"/>
    <col min="15625" max="15625" width="9.140625" style="171"/>
    <col min="15626" max="15626" width="11.28515625" style="171" bestFit="1" customWidth="1"/>
    <col min="15627" max="15627" width="11.140625" style="171" bestFit="1" customWidth="1"/>
    <col min="15628" max="15872" width="9.140625" style="171"/>
    <col min="15873" max="15873" width="34.28515625" style="171" customWidth="1"/>
    <col min="15874" max="15875" width="9.140625" style="171"/>
    <col min="15876" max="15876" width="13.28515625" style="171" customWidth="1"/>
    <col min="15877" max="15877" width="11.28515625" style="171" customWidth="1"/>
    <col min="15878" max="15878" width="9.140625" style="171"/>
    <col min="15879" max="15879" width="11.28515625" style="171" bestFit="1" customWidth="1"/>
    <col min="15880" max="15880" width="11.140625" style="171" bestFit="1" customWidth="1"/>
    <col min="15881" max="15881" width="9.140625" style="171"/>
    <col min="15882" max="15882" width="11.28515625" style="171" bestFit="1" customWidth="1"/>
    <col min="15883" max="15883" width="11.140625" style="171" bestFit="1" customWidth="1"/>
    <col min="15884" max="16128" width="9.140625" style="171"/>
    <col min="16129" max="16129" width="34.28515625" style="171" customWidth="1"/>
    <col min="16130" max="16131" width="9.140625" style="171"/>
    <col min="16132" max="16132" width="13.28515625" style="171" customWidth="1"/>
    <col min="16133" max="16133" width="11.28515625" style="171" customWidth="1"/>
    <col min="16134" max="16134" width="9.140625" style="171"/>
    <col min="16135" max="16135" width="11.28515625" style="171" bestFit="1" customWidth="1"/>
    <col min="16136" max="16136" width="11.140625" style="171" bestFit="1" customWidth="1"/>
    <col min="16137" max="16137" width="9.140625" style="171"/>
    <col min="16138" max="16138" width="11.28515625" style="171" bestFit="1" customWidth="1"/>
    <col min="16139" max="16139" width="11.140625" style="171" bestFit="1" customWidth="1"/>
    <col min="16140" max="16384" width="9.140625" style="171"/>
  </cols>
  <sheetData>
    <row r="1" spans="1:11" ht="31.5" customHeight="1">
      <c r="A1" s="458" t="s">
        <v>609</v>
      </c>
      <c r="B1" s="459"/>
      <c r="C1" s="459"/>
      <c r="D1" s="459"/>
      <c r="E1" s="459"/>
      <c r="F1" s="459"/>
      <c r="G1" s="459"/>
      <c r="H1" s="459"/>
      <c r="I1" s="459"/>
      <c r="J1" s="459"/>
      <c r="K1" s="460"/>
    </row>
    <row r="2" spans="1:11" ht="24" customHeight="1">
      <c r="A2" s="461" t="s">
        <v>503</v>
      </c>
      <c r="B2" s="464" t="s">
        <v>19</v>
      </c>
      <c r="C2" s="471" t="s">
        <v>610</v>
      </c>
      <c r="D2" s="471"/>
      <c r="E2" s="471"/>
      <c r="F2" s="471" t="s">
        <v>611</v>
      </c>
      <c r="G2" s="471"/>
      <c r="H2" s="471"/>
      <c r="I2" s="467" t="s">
        <v>612</v>
      </c>
      <c r="J2" s="468"/>
      <c r="K2" s="469"/>
    </row>
    <row r="3" spans="1:11" ht="21" customHeight="1">
      <c r="A3" s="462"/>
      <c r="B3" s="465"/>
      <c r="C3" s="70" t="s">
        <v>648</v>
      </c>
      <c r="D3" s="70" t="s">
        <v>681</v>
      </c>
      <c r="E3" s="70" t="s">
        <v>694</v>
      </c>
      <c r="F3" s="70" t="s">
        <v>648</v>
      </c>
      <c r="G3" s="70" t="s">
        <v>681</v>
      </c>
      <c r="H3" s="70" t="s">
        <v>694</v>
      </c>
      <c r="I3" s="70" t="s">
        <v>648</v>
      </c>
      <c r="J3" s="70" t="s">
        <v>681</v>
      </c>
      <c r="K3" s="70" t="s">
        <v>694</v>
      </c>
    </row>
    <row r="4" spans="1:11" ht="42" customHeight="1">
      <c r="A4" s="463"/>
      <c r="B4" s="466"/>
      <c r="C4" s="172" t="s">
        <v>355</v>
      </c>
      <c r="D4" s="172" t="s">
        <v>391</v>
      </c>
      <c r="E4" s="172" t="s">
        <v>392</v>
      </c>
      <c r="F4" s="172" t="s">
        <v>355</v>
      </c>
      <c r="G4" s="172" t="s">
        <v>391</v>
      </c>
      <c r="H4" s="172" t="s">
        <v>392</v>
      </c>
      <c r="I4" s="172" t="s">
        <v>355</v>
      </c>
      <c r="J4" s="172" t="s">
        <v>391</v>
      </c>
      <c r="K4" s="172" t="s">
        <v>392</v>
      </c>
    </row>
    <row r="5" spans="1:11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73">
        <v>6</v>
      </c>
      <c r="G5" s="173">
        <v>7</v>
      </c>
      <c r="H5" s="173">
        <v>8</v>
      </c>
      <c r="I5" s="173">
        <v>9</v>
      </c>
      <c r="J5" s="173">
        <v>10</v>
      </c>
      <c r="K5" s="173">
        <v>11</v>
      </c>
    </row>
    <row r="6" spans="1:11">
      <c r="A6" s="176" t="s">
        <v>613</v>
      </c>
      <c r="B6" s="174" t="s">
        <v>30</v>
      </c>
      <c r="C6" s="173" t="s">
        <v>32</v>
      </c>
      <c r="D6" s="173" t="s">
        <v>32</v>
      </c>
      <c r="E6" s="173" t="s">
        <v>32</v>
      </c>
      <c r="F6" s="173" t="s">
        <v>32</v>
      </c>
      <c r="G6" s="173" t="s">
        <v>32</v>
      </c>
      <c r="H6" s="173" t="s">
        <v>32</v>
      </c>
      <c r="I6" s="223">
        <v>0</v>
      </c>
      <c r="J6" s="223">
        <v>0</v>
      </c>
      <c r="K6" s="223">
        <v>0</v>
      </c>
    </row>
    <row r="7" spans="1:11" hidden="1">
      <c r="A7" s="176"/>
      <c r="B7" s="174" t="s">
        <v>34</v>
      </c>
      <c r="C7" s="176"/>
      <c r="D7" s="176"/>
      <c r="E7" s="176"/>
      <c r="F7" s="176"/>
      <c r="G7" s="176"/>
      <c r="H7" s="176"/>
      <c r="I7" s="176"/>
      <c r="J7" s="176"/>
      <c r="K7" s="176"/>
    </row>
    <row r="8" spans="1:11" hidden="1">
      <c r="A8" s="176"/>
      <c r="B8" s="174" t="s">
        <v>509</v>
      </c>
      <c r="C8" s="176"/>
      <c r="D8" s="176"/>
      <c r="E8" s="176"/>
      <c r="F8" s="176"/>
      <c r="G8" s="176"/>
      <c r="H8" s="176"/>
      <c r="I8" s="176"/>
      <c r="J8" s="176"/>
      <c r="K8" s="176"/>
    </row>
    <row r="9" spans="1:11">
      <c r="A9" s="192" t="s">
        <v>590</v>
      </c>
      <c r="B9" s="192"/>
      <c r="C9" s="184" t="s">
        <v>31</v>
      </c>
      <c r="D9" s="184" t="s">
        <v>31</v>
      </c>
      <c r="E9" s="184" t="s">
        <v>31</v>
      </c>
      <c r="F9" s="184" t="s">
        <v>31</v>
      </c>
      <c r="G9" s="184" t="s">
        <v>31</v>
      </c>
      <c r="H9" s="184" t="s">
        <v>31</v>
      </c>
      <c r="I9" s="191">
        <f>SUM(I6:I8)</f>
        <v>0</v>
      </c>
      <c r="J9" s="191">
        <f>SUM(J6:J8)</f>
        <v>0</v>
      </c>
      <c r="K9" s="191">
        <f>SUM(K6:K8)</f>
        <v>0</v>
      </c>
    </row>
    <row r="10" spans="1:11" ht="26.25" customHeight="1">
      <c r="A10" s="458" t="s">
        <v>614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60"/>
    </row>
    <row r="11" spans="1:11" ht="12.75" customHeight="1">
      <c r="A11" s="461" t="s">
        <v>503</v>
      </c>
      <c r="B11" s="464" t="s">
        <v>19</v>
      </c>
      <c r="C11" s="475" t="s">
        <v>518</v>
      </c>
      <c r="D11" s="475"/>
      <c r="E11" s="475"/>
      <c r="F11" s="475" t="s">
        <v>519</v>
      </c>
      <c r="G11" s="475"/>
      <c r="H11" s="475"/>
      <c r="I11" s="475" t="s">
        <v>520</v>
      </c>
      <c r="J11" s="475"/>
      <c r="K11" s="475"/>
    </row>
    <row r="12" spans="1:11">
      <c r="A12" s="462"/>
      <c r="B12" s="465"/>
      <c r="C12" s="70" t="s">
        <v>648</v>
      </c>
      <c r="D12" s="70" t="s">
        <v>681</v>
      </c>
      <c r="E12" s="70" t="s">
        <v>694</v>
      </c>
      <c r="F12" s="70" t="s">
        <v>648</v>
      </c>
      <c r="G12" s="70" t="s">
        <v>681</v>
      </c>
      <c r="H12" s="70" t="s">
        <v>694</v>
      </c>
      <c r="I12" s="70" t="s">
        <v>648</v>
      </c>
      <c r="J12" s="70" t="s">
        <v>681</v>
      </c>
      <c r="K12" s="70" t="s">
        <v>694</v>
      </c>
    </row>
    <row r="13" spans="1:11" ht="38.25">
      <c r="A13" s="463"/>
      <c r="B13" s="466"/>
      <c r="C13" s="172" t="s">
        <v>355</v>
      </c>
      <c r="D13" s="172" t="s">
        <v>391</v>
      </c>
      <c r="E13" s="172" t="s">
        <v>392</v>
      </c>
      <c r="F13" s="172" t="s">
        <v>355</v>
      </c>
      <c r="G13" s="172" t="s">
        <v>391</v>
      </c>
      <c r="H13" s="172" t="s">
        <v>392</v>
      </c>
      <c r="I13" s="172" t="s">
        <v>355</v>
      </c>
      <c r="J13" s="172" t="s">
        <v>391</v>
      </c>
      <c r="K13" s="172" t="s">
        <v>392</v>
      </c>
    </row>
    <row r="14" spans="1:11">
      <c r="A14" s="173">
        <v>1</v>
      </c>
      <c r="B14" s="173">
        <v>2</v>
      </c>
      <c r="C14" s="173">
        <v>3</v>
      </c>
      <c r="D14" s="173">
        <v>4</v>
      </c>
      <c r="E14" s="173">
        <v>5</v>
      </c>
      <c r="F14" s="173">
        <v>6</v>
      </c>
      <c r="G14" s="173">
        <v>7</v>
      </c>
      <c r="H14" s="173">
        <v>8</v>
      </c>
      <c r="I14" s="173">
        <v>9</v>
      </c>
      <c r="J14" s="173">
        <v>10</v>
      </c>
      <c r="K14" s="173">
        <v>11</v>
      </c>
    </row>
    <row r="15" spans="1:11">
      <c r="A15" s="176" t="s">
        <v>615</v>
      </c>
      <c r="B15" s="174" t="s">
        <v>30</v>
      </c>
      <c r="C15" s="296">
        <v>0</v>
      </c>
      <c r="D15" s="296">
        <v>0</v>
      </c>
      <c r="E15" s="296">
        <v>0</v>
      </c>
      <c r="F15" s="296">
        <v>0</v>
      </c>
      <c r="G15" s="296">
        <v>0</v>
      </c>
      <c r="H15" s="296">
        <v>0</v>
      </c>
      <c r="I15" s="222">
        <v>1126.44</v>
      </c>
      <c r="J15" s="222">
        <v>0</v>
      </c>
      <c r="K15" s="222">
        <v>0</v>
      </c>
    </row>
    <row r="16" spans="1:11" ht="25.5">
      <c r="A16" s="300" t="s">
        <v>721</v>
      </c>
      <c r="B16" s="174" t="s">
        <v>34</v>
      </c>
      <c r="C16" s="176"/>
      <c r="D16" s="176"/>
      <c r="E16" s="176"/>
      <c r="F16" s="176"/>
      <c r="G16" s="176"/>
      <c r="H16" s="176"/>
      <c r="I16" s="169">
        <v>1500.01</v>
      </c>
      <c r="J16" s="169">
        <v>0</v>
      </c>
      <c r="K16" s="169">
        <v>0</v>
      </c>
    </row>
    <row r="17" spans="1:11">
      <c r="A17" s="176"/>
      <c r="B17" s="174" t="s">
        <v>509</v>
      </c>
      <c r="C17" s="176"/>
      <c r="D17" s="176"/>
      <c r="E17" s="176"/>
      <c r="F17" s="176"/>
      <c r="G17" s="176"/>
      <c r="H17" s="176"/>
      <c r="I17" s="169"/>
      <c r="J17" s="169"/>
      <c r="K17" s="169"/>
    </row>
    <row r="18" spans="1:11">
      <c r="A18" s="192" t="s">
        <v>590</v>
      </c>
      <c r="B18" s="176"/>
      <c r="C18" s="184" t="s">
        <v>31</v>
      </c>
      <c r="D18" s="184" t="s">
        <v>31</v>
      </c>
      <c r="E18" s="184" t="s">
        <v>31</v>
      </c>
      <c r="F18" s="184" t="s">
        <v>31</v>
      </c>
      <c r="G18" s="184" t="s">
        <v>31</v>
      </c>
      <c r="H18" s="184" t="s">
        <v>31</v>
      </c>
      <c r="I18" s="191">
        <f>SUM(I15:I17)</f>
        <v>2626.45</v>
      </c>
      <c r="J18" s="191">
        <f>SUM(J15:J17)</f>
        <v>0</v>
      </c>
      <c r="K18" s="191">
        <f>SUM(K15:K17)</f>
        <v>0</v>
      </c>
    </row>
    <row r="19" spans="1:11">
      <c r="I19" s="187">
        <f>'раздел 1 и 2'!G75+'раздел 1 и 2'!G86</f>
        <v>2626.45</v>
      </c>
    </row>
    <row r="20" spans="1:11">
      <c r="I20" s="187">
        <f>I19-I18-I9</f>
        <v>0</v>
      </c>
    </row>
  </sheetData>
  <customSheetViews>
    <customSheetView guid="{05E486C0-6DBD-49B1-AF6A-BC8DF6FA107F}" scale="120" showPageBreaks="1" fitToPage="1" printArea="1" hiddenRows="1" view="pageBreakPreview">
      <selection activeCell="E32" sqref="E32:K32"/>
      <pageMargins left="0.70866141732283472" right="0.70866141732283472" top="0.74803149606299213" bottom="0.74803149606299213" header="0.31496062992125984" footer="0.31496062992125984"/>
      <pageSetup paperSize="9" scale="93" orientation="landscape" r:id="rId1"/>
    </customSheetView>
    <customSheetView guid="{1560E1D9-2BAE-4CE5-89DB-061432386600}" scale="120" showPageBreaks="1" fitToPage="1" printArea="1" hiddenRows="1" view="pageBreakPreview">
      <selection activeCell="E32" sqref="E32:K32"/>
      <pageMargins left="0.70866141732283472" right="0.70866141732283472" top="0.74803149606299213" bottom="0.74803149606299213" header="0.31496062992125984" footer="0.31496062992125984"/>
      <pageSetup paperSize="9" scale="93" orientation="landscape" r:id="rId2"/>
    </customSheetView>
  </customSheetViews>
  <mergeCells count="12">
    <mergeCell ref="A10:K10"/>
    <mergeCell ref="A11:A13"/>
    <mergeCell ref="B11:B13"/>
    <mergeCell ref="C11:E11"/>
    <mergeCell ref="F11:H11"/>
    <mergeCell ref="I11:K11"/>
    <mergeCell ref="A1:K1"/>
    <mergeCell ref="A2:A4"/>
    <mergeCell ref="B2:B4"/>
    <mergeCell ref="C2:E2"/>
    <mergeCell ref="F2:H2"/>
    <mergeCell ref="I2:K2"/>
  </mergeCells>
  <pageMargins left="0.70866141732283472" right="0.70866141732283472" top="0.74803149606299213" bottom="0.74803149606299213" header="0.31496062992125984" footer="0.31496062992125984"/>
  <pageSetup paperSize="9" scale="93" orientation="landscape" r:id="rId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view="pageBreakPreview" zoomScale="120" zoomScaleNormal="100" zoomScaleSheetLayoutView="120" workbookViewId="0">
      <selection activeCell="A28" sqref="A28"/>
    </sheetView>
  </sheetViews>
  <sheetFormatPr defaultRowHeight="12.75"/>
  <cols>
    <col min="1" max="1" width="28.5703125" style="171" customWidth="1"/>
    <col min="2" max="3" width="9.140625" style="171"/>
    <col min="4" max="4" width="13.28515625" style="171" customWidth="1"/>
    <col min="5" max="5" width="11.28515625" style="171" customWidth="1"/>
    <col min="6" max="6" width="9.140625" style="171"/>
    <col min="7" max="7" width="11.28515625" style="171" bestFit="1" customWidth="1"/>
    <col min="8" max="8" width="11.140625" style="171" bestFit="1" customWidth="1"/>
    <col min="9" max="9" width="9.140625" style="171"/>
    <col min="10" max="10" width="11.28515625" style="171" bestFit="1" customWidth="1"/>
    <col min="11" max="11" width="11.140625" style="171" bestFit="1" customWidth="1"/>
    <col min="12" max="256" width="9.140625" style="171"/>
    <col min="257" max="257" width="28.5703125" style="171" customWidth="1"/>
    <col min="258" max="259" width="9.140625" style="171"/>
    <col min="260" max="260" width="13.28515625" style="171" customWidth="1"/>
    <col min="261" max="261" width="11.28515625" style="171" customWidth="1"/>
    <col min="262" max="262" width="9.140625" style="171"/>
    <col min="263" max="263" width="11.28515625" style="171" bestFit="1" customWidth="1"/>
    <col min="264" max="264" width="11.140625" style="171" bestFit="1" customWidth="1"/>
    <col min="265" max="265" width="9.140625" style="171"/>
    <col min="266" max="266" width="11.28515625" style="171" bestFit="1" customWidth="1"/>
    <col min="267" max="267" width="11.140625" style="171" bestFit="1" customWidth="1"/>
    <col min="268" max="512" width="9.140625" style="171"/>
    <col min="513" max="513" width="28.5703125" style="171" customWidth="1"/>
    <col min="514" max="515" width="9.140625" style="171"/>
    <col min="516" max="516" width="13.28515625" style="171" customWidth="1"/>
    <col min="517" max="517" width="11.28515625" style="171" customWidth="1"/>
    <col min="518" max="518" width="9.140625" style="171"/>
    <col min="519" max="519" width="11.28515625" style="171" bestFit="1" customWidth="1"/>
    <col min="520" max="520" width="11.140625" style="171" bestFit="1" customWidth="1"/>
    <col min="521" max="521" width="9.140625" style="171"/>
    <col min="522" max="522" width="11.28515625" style="171" bestFit="1" customWidth="1"/>
    <col min="523" max="523" width="11.140625" style="171" bestFit="1" customWidth="1"/>
    <col min="524" max="768" width="9.140625" style="171"/>
    <col min="769" max="769" width="28.5703125" style="171" customWidth="1"/>
    <col min="770" max="771" width="9.140625" style="171"/>
    <col min="772" max="772" width="13.28515625" style="171" customWidth="1"/>
    <col min="773" max="773" width="11.28515625" style="171" customWidth="1"/>
    <col min="774" max="774" width="9.140625" style="171"/>
    <col min="775" max="775" width="11.28515625" style="171" bestFit="1" customWidth="1"/>
    <col min="776" max="776" width="11.140625" style="171" bestFit="1" customWidth="1"/>
    <col min="777" max="777" width="9.140625" style="171"/>
    <col min="778" max="778" width="11.28515625" style="171" bestFit="1" customWidth="1"/>
    <col min="779" max="779" width="11.140625" style="171" bestFit="1" customWidth="1"/>
    <col min="780" max="1024" width="9.140625" style="171"/>
    <col min="1025" max="1025" width="28.5703125" style="171" customWidth="1"/>
    <col min="1026" max="1027" width="9.140625" style="171"/>
    <col min="1028" max="1028" width="13.28515625" style="171" customWidth="1"/>
    <col min="1029" max="1029" width="11.28515625" style="171" customWidth="1"/>
    <col min="1030" max="1030" width="9.140625" style="171"/>
    <col min="1031" max="1031" width="11.28515625" style="171" bestFit="1" customWidth="1"/>
    <col min="1032" max="1032" width="11.140625" style="171" bestFit="1" customWidth="1"/>
    <col min="1033" max="1033" width="9.140625" style="171"/>
    <col min="1034" max="1034" width="11.28515625" style="171" bestFit="1" customWidth="1"/>
    <col min="1035" max="1035" width="11.140625" style="171" bestFit="1" customWidth="1"/>
    <col min="1036" max="1280" width="9.140625" style="171"/>
    <col min="1281" max="1281" width="28.5703125" style="171" customWidth="1"/>
    <col min="1282" max="1283" width="9.140625" style="171"/>
    <col min="1284" max="1284" width="13.28515625" style="171" customWidth="1"/>
    <col min="1285" max="1285" width="11.28515625" style="171" customWidth="1"/>
    <col min="1286" max="1286" width="9.140625" style="171"/>
    <col min="1287" max="1287" width="11.28515625" style="171" bestFit="1" customWidth="1"/>
    <col min="1288" max="1288" width="11.140625" style="171" bestFit="1" customWidth="1"/>
    <col min="1289" max="1289" width="9.140625" style="171"/>
    <col min="1290" max="1290" width="11.28515625" style="171" bestFit="1" customWidth="1"/>
    <col min="1291" max="1291" width="11.140625" style="171" bestFit="1" customWidth="1"/>
    <col min="1292" max="1536" width="9.140625" style="171"/>
    <col min="1537" max="1537" width="28.5703125" style="171" customWidth="1"/>
    <col min="1538" max="1539" width="9.140625" style="171"/>
    <col min="1540" max="1540" width="13.28515625" style="171" customWidth="1"/>
    <col min="1541" max="1541" width="11.28515625" style="171" customWidth="1"/>
    <col min="1542" max="1542" width="9.140625" style="171"/>
    <col min="1543" max="1543" width="11.28515625" style="171" bestFit="1" customWidth="1"/>
    <col min="1544" max="1544" width="11.140625" style="171" bestFit="1" customWidth="1"/>
    <col min="1545" max="1545" width="9.140625" style="171"/>
    <col min="1546" max="1546" width="11.28515625" style="171" bestFit="1" customWidth="1"/>
    <col min="1547" max="1547" width="11.140625" style="171" bestFit="1" customWidth="1"/>
    <col min="1548" max="1792" width="9.140625" style="171"/>
    <col min="1793" max="1793" width="28.5703125" style="171" customWidth="1"/>
    <col min="1794" max="1795" width="9.140625" style="171"/>
    <col min="1796" max="1796" width="13.28515625" style="171" customWidth="1"/>
    <col min="1797" max="1797" width="11.28515625" style="171" customWidth="1"/>
    <col min="1798" max="1798" width="9.140625" style="171"/>
    <col min="1799" max="1799" width="11.28515625" style="171" bestFit="1" customWidth="1"/>
    <col min="1800" max="1800" width="11.140625" style="171" bestFit="1" customWidth="1"/>
    <col min="1801" max="1801" width="9.140625" style="171"/>
    <col min="1802" max="1802" width="11.28515625" style="171" bestFit="1" customWidth="1"/>
    <col min="1803" max="1803" width="11.140625" style="171" bestFit="1" customWidth="1"/>
    <col min="1804" max="2048" width="9.140625" style="171"/>
    <col min="2049" max="2049" width="28.5703125" style="171" customWidth="1"/>
    <col min="2050" max="2051" width="9.140625" style="171"/>
    <col min="2052" max="2052" width="13.28515625" style="171" customWidth="1"/>
    <col min="2053" max="2053" width="11.28515625" style="171" customWidth="1"/>
    <col min="2054" max="2054" width="9.140625" style="171"/>
    <col min="2055" max="2055" width="11.28515625" style="171" bestFit="1" customWidth="1"/>
    <col min="2056" max="2056" width="11.140625" style="171" bestFit="1" customWidth="1"/>
    <col min="2057" max="2057" width="9.140625" style="171"/>
    <col min="2058" max="2058" width="11.28515625" style="171" bestFit="1" customWidth="1"/>
    <col min="2059" max="2059" width="11.140625" style="171" bestFit="1" customWidth="1"/>
    <col min="2060" max="2304" width="9.140625" style="171"/>
    <col min="2305" max="2305" width="28.5703125" style="171" customWidth="1"/>
    <col min="2306" max="2307" width="9.140625" style="171"/>
    <col min="2308" max="2308" width="13.28515625" style="171" customWidth="1"/>
    <col min="2309" max="2309" width="11.28515625" style="171" customWidth="1"/>
    <col min="2310" max="2310" width="9.140625" style="171"/>
    <col min="2311" max="2311" width="11.28515625" style="171" bestFit="1" customWidth="1"/>
    <col min="2312" max="2312" width="11.140625" style="171" bestFit="1" customWidth="1"/>
    <col min="2313" max="2313" width="9.140625" style="171"/>
    <col min="2314" max="2314" width="11.28515625" style="171" bestFit="1" customWidth="1"/>
    <col min="2315" max="2315" width="11.140625" style="171" bestFit="1" customWidth="1"/>
    <col min="2316" max="2560" width="9.140625" style="171"/>
    <col min="2561" max="2561" width="28.5703125" style="171" customWidth="1"/>
    <col min="2562" max="2563" width="9.140625" style="171"/>
    <col min="2564" max="2564" width="13.28515625" style="171" customWidth="1"/>
    <col min="2565" max="2565" width="11.28515625" style="171" customWidth="1"/>
    <col min="2566" max="2566" width="9.140625" style="171"/>
    <col min="2567" max="2567" width="11.28515625" style="171" bestFit="1" customWidth="1"/>
    <col min="2568" max="2568" width="11.140625" style="171" bestFit="1" customWidth="1"/>
    <col min="2569" max="2569" width="9.140625" style="171"/>
    <col min="2570" max="2570" width="11.28515625" style="171" bestFit="1" customWidth="1"/>
    <col min="2571" max="2571" width="11.140625" style="171" bestFit="1" customWidth="1"/>
    <col min="2572" max="2816" width="9.140625" style="171"/>
    <col min="2817" max="2817" width="28.5703125" style="171" customWidth="1"/>
    <col min="2818" max="2819" width="9.140625" style="171"/>
    <col min="2820" max="2820" width="13.28515625" style="171" customWidth="1"/>
    <col min="2821" max="2821" width="11.28515625" style="171" customWidth="1"/>
    <col min="2822" max="2822" width="9.140625" style="171"/>
    <col min="2823" max="2823" width="11.28515625" style="171" bestFit="1" customWidth="1"/>
    <col min="2824" max="2824" width="11.140625" style="171" bestFit="1" customWidth="1"/>
    <col min="2825" max="2825" width="9.140625" style="171"/>
    <col min="2826" max="2826" width="11.28515625" style="171" bestFit="1" customWidth="1"/>
    <col min="2827" max="2827" width="11.140625" style="171" bestFit="1" customWidth="1"/>
    <col min="2828" max="3072" width="9.140625" style="171"/>
    <col min="3073" max="3073" width="28.5703125" style="171" customWidth="1"/>
    <col min="3074" max="3075" width="9.140625" style="171"/>
    <col min="3076" max="3076" width="13.28515625" style="171" customWidth="1"/>
    <col min="3077" max="3077" width="11.28515625" style="171" customWidth="1"/>
    <col min="3078" max="3078" width="9.140625" style="171"/>
    <col min="3079" max="3079" width="11.28515625" style="171" bestFit="1" customWidth="1"/>
    <col min="3080" max="3080" width="11.140625" style="171" bestFit="1" customWidth="1"/>
    <col min="3081" max="3081" width="9.140625" style="171"/>
    <col min="3082" max="3082" width="11.28515625" style="171" bestFit="1" customWidth="1"/>
    <col min="3083" max="3083" width="11.140625" style="171" bestFit="1" customWidth="1"/>
    <col min="3084" max="3328" width="9.140625" style="171"/>
    <col min="3329" max="3329" width="28.5703125" style="171" customWidth="1"/>
    <col min="3330" max="3331" width="9.140625" style="171"/>
    <col min="3332" max="3332" width="13.28515625" style="171" customWidth="1"/>
    <col min="3333" max="3333" width="11.28515625" style="171" customWidth="1"/>
    <col min="3334" max="3334" width="9.140625" style="171"/>
    <col min="3335" max="3335" width="11.28515625" style="171" bestFit="1" customWidth="1"/>
    <col min="3336" max="3336" width="11.140625" style="171" bestFit="1" customWidth="1"/>
    <col min="3337" max="3337" width="9.140625" style="171"/>
    <col min="3338" max="3338" width="11.28515625" style="171" bestFit="1" customWidth="1"/>
    <col min="3339" max="3339" width="11.140625" style="171" bestFit="1" customWidth="1"/>
    <col min="3340" max="3584" width="9.140625" style="171"/>
    <col min="3585" max="3585" width="28.5703125" style="171" customWidth="1"/>
    <col min="3586" max="3587" width="9.140625" style="171"/>
    <col min="3588" max="3588" width="13.28515625" style="171" customWidth="1"/>
    <col min="3589" max="3589" width="11.28515625" style="171" customWidth="1"/>
    <col min="3590" max="3590" width="9.140625" style="171"/>
    <col min="3591" max="3591" width="11.28515625" style="171" bestFit="1" customWidth="1"/>
    <col min="3592" max="3592" width="11.140625" style="171" bestFit="1" customWidth="1"/>
    <col min="3593" max="3593" width="9.140625" style="171"/>
    <col min="3594" max="3594" width="11.28515625" style="171" bestFit="1" customWidth="1"/>
    <col min="3595" max="3595" width="11.140625" style="171" bestFit="1" customWidth="1"/>
    <col min="3596" max="3840" width="9.140625" style="171"/>
    <col min="3841" max="3841" width="28.5703125" style="171" customWidth="1"/>
    <col min="3842" max="3843" width="9.140625" style="171"/>
    <col min="3844" max="3844" width="13.28515625" style="171" customWidth="1"/>
    <col min="3845" max="3845" width="11.28515625" style="171" customWidth="1"/>
    <col min="3846" max="3846" width="9.140625" style="171"/>
    <col min="3847" max="3847" width="11.28515625" style="171" bestFit="1" customWidth="1"/>
    <col min="3848" max="3848" width="11.140625" style="171" bestFit="1" customWidth="1"/>
    <col min="3849" max="3849" width="9.140625" style="171"/>
    <col min="3850" max="3850" width="11.28515625" style="171" bestFit="1" customWidth="1"/>
    <col min="3851" max="3851" width="11.140625" style="171" bestFit="1" customWidth="1"/>
    <col min="3852" max="4096" width="9.140625" style="171"/>
    <col min="4097" max="4097" width="28.5703125" style="171" customWidth="1"/>
    <col min="4098" max="4099" width="9.140625" style="171"/>
    <col min="4100" max="4100" width="13.28515625" style="171" customWidth="1"/>
    <col min="4101" max="4101" width="11.28515625" style="171" customWidth="1"/>
    <col min="4102" max="4102" width="9.140625" style="171"/>
    <col min="4103" max="4103" width="11.28515625" style="171" bestFit="1" customWidth="1"/>
    <col min="4104" max="4104" width="11.140625" style="171" bestFit="1" customWidth="1"/>
    <col min="4105" max="4105" width="9.140625" style="171"/>
    <col min="4106" max="4106" width="11.28515625" style="171" bestFit="1" customWidth="1"/>
    <col min="4107" max="4107" width="11.140625" style="171" bestFit="1" customWidth="1"/>
    <col min="4108" max="4352" width="9.140625" style="171"/>
    <col min="4353" max="4353" width="28.5703125" style="171" customWidth="1"/>
    <col min="4354" max="4355" width="9.140625" style="171"/>
    <col min="4356" max="4356" width="13.28515625" style="171" customWidth="1"/>
    <col min="4357" max="4357" width="11.28515625" style="171" customWidth="1"/>
    <col min="4358" max="4358" width="9.140625" style="171"/>
    <col min="4359" max="4359" width="11.28515625" style="171" bestFit="1" customWidth="1"/>
    <col min="4360" max="4360" width="11.140625" style="171" bestFit="1" customWidth="1"/>
    <col min="4361" max="4361" width="9.140625" style="171"/>
    <col min="4362" max="4362" width="11.28515625" style="171" bestFit="1" customWidth="1"/>
    <col min="4363" max="4363" width="11.140625" style="171" bestFit="1" customWidth="1"/>
    <col min="4364" max="4608" width="9.140625" style="171"/>
    <col min="4609" max="4609" width="28.5703125" style="171" customWidth="1"/>
    <col min="4610" max="4611" width="9.140625" style="171"/>
    <col min="4612" max="4612" width="13.28515625" style="171" customWidth="1"/>
    <col min="4613" max="4613" width="11.28515625" style="171" customWidth="1"/>
    <col min="4614" max="4614" width="9.140625" style="171"/>
    <col min="4615" max="4615" width="11.28515625" style="171" bestFit="1" customWidth="1"/>
    <col min="4616" max="4616" width="11.140625" style="171" bestFit="1" customWidth="1"/>
    <col min="4617" max="4617" width="9.140625" style="171"/>
    <col min="4618" max="4618" width="11.28515625" style="171" bestFit="1" customWidth="1"/>
    <col min="4619" max="4619" width="11.140625" style="171" bestFit="1" customWidth="1"/>
    <col min="4620" max="4864" width="9.140625" style="171"/>
    <col min="4865" max="4865" width="28.5703125" style="171" customWidth="1"/>
    <col min="4866" max="4867" width="9.140625" style="171"/>
    <col min="4868" max="4868" width="13.28515625" style="171" customWidth="1"/>
    <col min="4869" max="4869" width="11.28515625" style="171" customWidth="1"/>
    <col min="4870" max="4870" width="9.140625" style="171"/>
    <col min="4871" max="4871" width="11.28515625" style="171" bestFit="1" customWidth="1"/>
    <col min="4872" max="4872" width="11.140625" style="171" bestFit="1" customWidth="1"/>
    <col min="4873" max="4873" width="9.140625" style="171"/>
    <col min="4874" max="4874" width="11.28515625" style="171" bestFit="1" customWidth="1"/>
    <col min="4875" max="4875" width="11.140625" style="171" bestFit="1" customWidth="1"/>
    <col min="4876" max="5120" width="9.140625" style="171"/>
    <col min="5121" max="5121" width="28.5703125" style="171" customWidth="1"/>
    <col min="5122" max="5123" width="9.140625" style="171"/>
    <col min="5124" max="5124" width="13.28515625" style="171" customWidth="1"/>
    <col min="5125" max="5125" width="11.28515625" style="171" customWidth="1"/>
    <col min="5126" max="5126" width="9.140625" style="171"/>
    <col min="5127" max="5127" width="11.28515625" style="171" bestFit="1" customWidth="1"/>
    <col min="5128" max="5128" width="11.140625" style="171" bestFit="1" customWidth="1"/>
    <col min="5129" max="5129" width="9.140625" style="171"/>
    <col min="5130" max="5130" width="11.28515625" style="171" bestFit="1" customWidth="1"/>
    <col min="5131" max="5131" width="11.140625" style="171" bestFit="1" customWidth="1"/>
    <col min="5132" max="5376" width="9.140625" style="171"/>
    <col min="5377" max="5377" width="28.5703125" style="171" customWidth="1"/>
    <col min="5378" max="5379" width="9.140625" style="171"/>
    <col min="5380" max="5380" width="13.28515625" style="171" customWidth="1"/>
    <col min="5381" max="5381" width="11.28515625" style="171" customWidth="1"/>
    <col min="5382" max="5382" width="9.140625" style="171"/>
    <col min="5383" max="5383" width="11.28515625" style="171" bestFit="1" customWidth="1"/>
    <col min="5384" max="5384" width="11.140625" style="171" bestFit="1" customWidth="1"/>
    <col min="5385" max="5385" width="9.140625" style="171"/>
    <col min="5386" max="5386" width="11.28515625" style="171" bestFit="1" customWidth="1"/>
    <col min="5387" max="5387" width="11.140625" style="171" bestFit="1" customWidth="1"/>
    <col min="5388" max="5632" width="9.140625" style="171"/>
    <col min="5633" max="5633" width="28.5703125" style="171" customWidth="1"/>
    <col min="5634" max="5635" width="9.140625" style="171"/>
    <col min="5636" max="5636" width="13.28515625" style="171" customWidth="1"/>
    <col min="5637" max="5637" width="11.28515625" style="171" customWidth="1"/>
    <col min="5638" max="5638" width="9.140625" style="171"/>
    <col min="5639" max="5639" width="11.28515625" style="171" bestFit="1" customWidth="1"/>
    <col min="5640" max="5640" width="11.140625" style="171" bestFit="1" customWidth="1"/>
    <col min="5641" max="5641" width="9.140625" style="171"/>
    <col min="5642" max="5642" width="11.28515625" style="171" bestFit="1" customWidth="1"/>
    <col min="5643" max="5643" width="11.140625" style="171" bestFit="1" customWidth="1"/>
    <col min="5644" max="5888" width="9.140625" style="171"/>
    <col min="5889" max="5889" width="28.5703125" style="171" customWidth="1"/>
    <col min="5890" max="5891" width="9.140625" style="171"/>
    <col min="5892" max="5892" width="13.28515625" style="171" customWidth="1"/>
    <col min="5893" max="5893" width="11.28515625" style="171" customWidth="1"/>
    <col min="5894" max="5894" width="9.140625" style="171"/>
    <col min="5895" max="5895" width="11.28515625" style="171" bestFit="1" customWidth="1"/>
    <col min="5896" max="5896" width="11.140625" style="171" bestFit="1" customWidth="1"/>
    <col min="5897" max="5897" width="9.140625" style="171"/>
    <col min="5898" max="5898" width="11.28515625" style="171" bestFit="1" customWidth="1"/>
    <col min="5899" max="5899" width="11.140625" style="171" bestFit="1" customWidth="1"/>
    <col min="5900" max="6144" width="9.140625" style="171"/>
    <col min="6145" max="6145" width="28.5703125" style="171" customWidth="1"/>
    <col min="6146" max="6147" width="9.140625" style="171"/>
    <col min="6148" max="6148" width="13.28515625" style="171" customWidth="1"/>
    <col min="6149" max="6149" width="11.28515625" style="171" customWidth="1"/>
    <col min="6150" max="6150" width="9.140625" style="171"/>
    <col min="6151" max="6151" width="11.28515625" style="171" bestFit="1" customWidth="1"/>
    <col min="6152" max="6152" width="11.140625" style="171" bestFit="1" customWidth="1"/>
    <col min="6153" max="6153" width="9.140625" style="171"/>
    <col min="6154" max="6154" width="11.28515625" style="171" bestFit="1" customWidth="1"/>
    <col min="6155" max="6155" width="11.140625" style="171" bestFit="1" customWidth="1"/>
    <col min="6156" max="6400" width="9.140625" style="171"/>
    <col min="6401" max="6401" width="28.5703125" style="171" customWidth="1"/>
    <col min="6402" max="6403" width="9.140625" style="171"/>
    <col min="6404" max="6404" width="13.28515625" style="171" customWidth="1"/>
    <col min="6405" max="6405" width="11.28515625" style="171" customWidth="1"/>
    <col min="6406" max="6406" width="9.140625" style="171"/>
    <col min="6407" max="6407" width="11.28515625" style="171" bestFit="1" customWidth="1"/>
    <col min="6408" max="6408" width="11.140625" style="171" bestFit="1" customWidth="1"/>
    <col min="6409" max="6409" width="9.140625" style="171"/>
    <col min="6410" max="6410" width="11.28515625" style="171" bestFit="1" customWidth="1"/>
    <col min="6411" max="6411" width="11.140625" style="171" bestFit="1" customWidth="1"/>
    <col min="6412" max="6656" width="9.140625" style="171"/>
    <col min="6657" max="6657" width="28.5703125" style="171" customWidth="1"/>
    <col min="6658" max="6659" width="9.140625" style="171"/>
    <col min="6660" max="6660" width="13.28515625" style="171" customWidth="1"/>
    <col min="6661" max="6661" width="11.28515625" style="171" customWidth="1"/>
    <col min="6662" max="6662" width="9.140625" style="171"/>
    <col min="6663" max="6663" width="11.28515625" style="171" bestFit="1" customWidth="1"/>
    <col min="6664" max="6664" width="11.140625" style="171" bestFit="1" customWidth="1"/>
    <col min="6665" max="6665" width="9.140625" style="171"/>
    <col min="6666" max="6666" width="11.28515625" style="171" bestFit="1" customWidth="1"/>
    <col min="6667" max="6667" width="11.140625" style="171" bestFit="1" customWidth="1"/>
    <col min="6668" max="6912" width="9.140625" style="171"/>
    <col min="6913" max="6913" width="28.5703125" style="171" customWidth="1"/>
    <col min="6914" max="6915" width="9.140625" style="171"/>
    <col min="6916" max="6916" width="13.28515625" style="171" customWidth="1"/>
    <col min="6917" max="6917" width="11.28515625" style="171" customWidth="1"/>
    <col min="6918" max="6918" width="9.140625" style="171"/>
    <col min="6919" max="6919" width="11.28515625" style="171" bestFit="1" customWidth="1"/>
    <col min="6920" max="6920" width="11.140625" style="171" bestFit="1" customWidth="1"/>
    <col min="6921" max="6921" width="9.140625" style="171"/>
    <col min="6922" max="6922" width="11.28515625" style="171" bestFit="1" customWidth="1"/>
    <col min="6923" max="6923" width="11.140625" style="171" bestFit="1" customWidth="1"/>
    <col min="6924" max="7168" width="9.140625" style="171"/>
    <col min="7169" max="7169" width="28.5703125" style="171" customWidth="1"/>
    <col min="7170" max="7171" width="9.140625" style="171"/>
    <col min="7172" max="7172" width="13.28515625" style="171" customWidth="1"/>
    <col min="7173" max="7173" width="11.28515625" style="171" customWidth="1"/>
    <col min="7174" max="7174" width="9.140625" style="171"/>
    <col min="7175" max="7175" width="11.28515625" style="171" bestFit="1" customWidth="1"/>
    <col min="7176" max="7176" width="11.140625" style="171" bestFit="1" customWidth="1"/>
    <col min="7177" max="7177" width="9.140625" style="171"/>
    <col min="7178" max="7178" width="11.28515625" style="171" bestFit="1" customWidth="1"/>
    <col min="7179" max="7179" width="11.140625" style="171" bestFit="1" customWidth="1"/>
    <col min="7180" max="7424" width="9.140625" style="171"/>
    <col min="7425" max="7425" width="28.5703125" style="171" customWidth="1"/>
    <col min="7426" max="7427" width="9.140625" style="171"/>
    <col min="7428" max="7428" width="13.28515625" style="171" customWidth="1"/>
    <col min="7429" max="7429" width="11.28515625" style="171" customWidth="1"/>
    <col min="7430" max="7430" width="9.140625" style="171"/>
    <col min="7431" max="7431" width="11.28515625" style="171" bestFit="1" customWidth="1"/>
    <col min="7432" max="7432" width="11.140625" style="171" bestFit="1" customWidth="1"/>
    <col min="7433" max="7433" width="9.140625" style="171"/>
    <col min="7434" max="7434" width="11.28515625" style="171" bestFit="1" customWidth="1"/>
    <col min="7435" max="7435" width="11.140625" style="171" bestFit="1" customWidth="1"/>
    <col min="7436" max="7680" width="9.140625" style="171"/>
    <col min="7681" max="7681" width="28.5703125" style="171" customWidth="1"/>
    <col min="7682" max="7683" width="9.140625" style="171"/>
    <col min="7684" max="7684" width="13.28515625" style="171" customWidth="1"/>
    <col min="7685" max="7685" width="11.28515625" style="171" customWidth="1"/>
    <col min="7686" max="7686" width="9.140625" style="171"/>
    <col min="7687" max="7687" width="11.28515625" style="171" bestFit="1" customWidth="1"/>
    <col min="7688" max="7688" width="11.140625" style="171" bestFit="1" customWidth="1"/>
    <col min="7689" max="7689" width="9.140625" style="171"/>
    <col min="7690" max="7690" width="11.28515625" style="171" bestFit="1" customWidth="1"/>
    <col min="7691" max="7691" width="11.140625" style="171" bestFit="1" customWidth="1"/>
    <col min="7692" max="7936" width="9.140625" style="171"/>
    <col min="7937" max="7937" width="28.5703125" style="171" customWidth="1"/>
    <col min="7938" max="7939" width="9.140625" style="171"/>
    <col min="7940" max="7940" width="13.28515625" style="171" customWidth="1"/>
    <col min="7941" max="7941" width="11.28515625" style="171" customWidth="1"/>
    <col min="7942" max="7942" width="9.140625" style="171"/>
    <col min="7943" max="7943" width="11.28515625" style="171" bestFit="1" customWidth="1"/>
    <col min="7944" max="7944" width="11.140625" style="171" bestFit="1" customWidth="1"/>
    <col min="7945" max="7945" width="9.140625" style="171"/>
    <col min="7946" max="7946" width="11.28515625" style="171" bestFit="1" customWidth="1"/>
    <col min="7947" max="7947" width="11.140625" style="171" bestFit="1" customWidth="1"/>
    <col min="7948" max="8192" width="9.140625" style="171"/>
    <col min="8193" max="8193" width="28.5703125" style="171" customWidth="1"/>
    <col min="8194" max="8195" width="9.140625" style="171"/>
    <col min="8196" max="8196" width="13.28515625" style="171" customWidth="1"/>
    <col min="8197" max="8197" width="11.28515625" style="171" customWidth="1"/>
    <col min="8198" max="8198" width="9.140625" style="171"/>
    <col min="8199" max="8199" width="11.28515625" style="171" bestFit="1" customWidth="1"/>
    <col min="8200" max="8200" width="11.140625" style="171" bestFit="1" customWidth="1"/>
    <col min="8201" max="8201" width="9.140625" style="171"/>
    <col min="8202" max="8202" width="11.28515625" style="171" bestFit="1" customWidth="1"/>
    <col min="8203" max="8203" width="11.140625" style="171" bestFit="1" customWidth="1"/>
    <col min="8204" max="8448" width="9.140625" style="171"/>
    <col min="8449" max="8449" width="28.5703125" style="171" customWidth="1"/>
    <col min="8450" max="8451" width="9.140625" style="171"/>
    <col min="8452" max="8452" width="13.28515625" style="171" customWidth="1"/>
    <col min="8453" max="8453" width="11.28515625" style="171" customWidth="1"/>
    <col min="8454" max="8454" width="9.140625" style="171"/>
    <col min="8455" max="8455" width="11.28515625" style="171" bestFit="1" customWidth="1"/>
    <col min="8456" max="8456" width="11.140625" style="171" bestFit="1" customWidth="1"/>
    <col min="8457" max="8457" width="9.140625" style="171"/>
    <col min="8458" max="8458" width="11.28515625" style="171" bestFit="1" customWidth="1"/>
    <col min="8459" max="8459" width="11.140625" style="171" bestFit="1" customWidth="1"/>
    <col min="8460" max="8704" width="9.140625" style="171"/>
    <col min="8705" max="8705" width="28.5703125" style="171" customWidth="1"/>
    <col min="8706" max="8707" width="9.140625" style="171"/>
    <col min="8708" max="8708" width="13.28515625" style="171" customWidth="1"/>
    <col min="8709" max="8709" width="11.28515625" style="171" customWidth="1"/>
    <col min="8710" max="8710" width="9.140625" style="171"/>
    <col min="8711" max="8711" width="11.28515625" style="171" bestFit="1" customWidth="1"/>
    <col min="8712" max="8712" width="11.140625" style="171" bestFit="1" customWidth="1"/>
    <col min="8713" max="8713" width="9.140625" style="171"/>
    <col min="8714" max="8714" width="11.28515625" style="171" bestFit="1" customWidth="1"/>
    <col min="8715" max="8715" width="11.140625" style="171" bestFit="1" customWidth="1"/>
    <col min="8716" max="8960" width="9.140625" style="171"/>
    <col min="8961" max="8961" width="28.5703125" style="171" customWidth="1"/>
    <col min="8962" max="8963" width="9.140625" style="171"/>
    <col min="8964" max="8964" width="13.28515625" style="171" customWidth="1"/>
    <col min="8965" max="8965" width="11.28515625" style="171" customWidth="1"/>
    <col min="8966" max="8966" width="9.140625" style="171"/>
    <col min="8967" max="8967" width="11.28515625" style="171" bestFit="1" customWidth="1"/>
    <col min="8968" max="8968" width="11.140625" style="171" bestFit="1" customWidth="1"/>
    <col min="8969" max="8969" width="9.140625" style="171"/>
    <col min="8970" max="8970" width="11.28515625" style="171" bestFit="1" customWidth="1"/>
    <col min="8971" max="8971" width="11.140625" style="171" bestFit="1" customWidth="1"/>
    <col min="8972" max="9216" width="9.140625" style="171"/>
    <col min="9217" max="9217" width="28.5703125" style="171" customWidth="1"/>
    <col min="9218" max="9219" width="9.140625" style="171"/>
    <col min="9220" max="9220" width="13.28515625" style="171" customWidth="1"/>
    <col min="9221" max="9221" width="11.28515625" style="171" customWidth="1"/>
    <col min="9222" max="9222" width="9.140625" style="171"/>
    <col min="9223" max="9223" width="11.28515625" style="171" bestFit="1" customWidth="1"/>
    <col min="9224" max="9224" width="11.140625" style="171" bestFit="1" customWidth="1"/>
    <col min="9225" max="9225" width="9.140625" style="171"/>
    <col min="9226" max="9226" width="11.28515625" style="171" bestFit="1" customWidth="1"/>
    <col min="9227" max="9227" width="11.140625" style="171" bestFit="1" customWidth="1"/>
    <col min="9228" max="9472" width="9.140625" style="171"/>
    <col min="9473" max="9473" width="28.5703125" style="171" customWidth="1"/>
    <col min="9474" max="9475" width="9.140625" style="171"/>
    <col min="9476" max="9476" width="13.28515625" style="171" customWidth="1"/>
    <col min="9477" max="9477" width="11.28515625" style="171" customWidth="1"/>
    <col min="9478" max="9478" width="9.140625" style="171"/>
    <col min="9479" max="9479" width="11.28515625" style="171" bestFit="1" customWidth="1"/>
    <col min="9480" max="9480" width="11.140625" style="171" bestFit="1" customWidth="1"/>
    <col min="9481" max="9481" width="9.140625" style="171"/>
    <col min="9482" max="9482" width="11.28515625" style="171" bestFit="1" customWidth="1"/>
    <col min="9483" max="9483" width="11.140625" style="171" bestFit="1" customWidth="1"/>
    <col min="9484" max="9728" width="9.140625" style="171"/>
    <col min="9729" max="9729" width="28.5703125" style="171" customWidth="1"/>
    <col min="9730" max="9731" width="9.140625" style="171"/>
    <col min="9732" max="9732" width="13.28515625" style="171" customWidth="1"/>
    <col min="9733" max="9733" width="11.28515625" style="171" customWidth="1"/>
    <col min="9734" max="9734" width="9.140625" style="171"/>
    <col min="9735" max="9735" width="11.28515625" style="171" bestFit="1" customWidth="1"/>
    <col min="9736" max="9736" width="11.140625" style="171" bestFit="1" customWidth="1"/>
    <col min="9737" max="9737" width="9.140625" style="171"/>
    <col min="9738" max="9738" width="11.28515625" style="171" bestFit="1" customWidth="1"/>
    <col min="9739" max="9739" width="11.140625" style="171" bestFit="1" customWidth="1"/>
    <col min="9740" max="9984" width="9.140625" style="171"/>
    <col min="9985" max="9985" width="28.5703125" style="171" customWidth="1"/>
    <col min="9986" max="9987" width="9.140625" style="171"/>
    <col min="9988" max="9988" width="13.28515625" style="171" customWidth="1"/>
    <col min="9989" max="9989" width="11.28515625" style="171" customWidth="1"/>
    <col min="9990" max="9990" width="9.140625" style="171"/>
    <col min="9991" max="9991" width="11.28515625" style="171" bestFit="1" customWidth="1"/>
    <col min="9992" max="9992" width="11.140625" style="171" bestFit="1" customWidth="1"/>
    <col min="9993" max="9993" width="9.140625" style="171"/>
    <col min="9994" max="9994" width="11.28515625" style="171" bestFit="1" customWidth="1"/>
    <col min="9995" max="9995" width="11.140625" style="171" bestFit="1" customWidth="1"/>
    <col min="9996" max="10240" width="9.140625" style="171"/>
    <col min="10241" max="10241" width="28.5703125" style="171" customWidth="1"/>
    <col min="10242" max="10243" width="9.140625" style="171"/>
    <col min="10244" max="10244" width="13.28515625" style="171" customWidth="1"/>
    <col min="10245" max="10245" width="11.28515625" style="171" customWidth="1"/>
    <col min="10246" max="10246" width="9.140625" style="171"/>
    <col min="10247" max="10247" width="11.28515625" style="171" bestFit="1" customWidth="1"/>
    <col min="10248" max="10248" width="11.140625" style="171" bestFit="1" customWidth="1"/>
    <col min="10249" max="10249" width="9.140625" style="171"/>
    <col min="10250" max="10250" width="11.28515625" style="171" bestFit="1" customWidth="1"/>
    <col min="10251" max="10251" width="11.140625" style="171" bestFit="1" customWidth="1"/>
    <col min="10252" max="10496" width="9.140625" style="171"/>
    <col min="10497" max="10497" width="28.5703125" style="171" customWidth="1"/>
    <col min="10498" max="10499" width="9.140625" style="171"/>
    <col min="10500" max="10500" width="13.28515625" style="171" customWidth="1"/>
    <col min="10501" max="10501" width="11.28515625" style="171" customWidth="1"/>
    <col min="10502" max="10502" width="9.140625" style="171"/>
    <col min="10503" max="10503" width="11.28515625" style="171" bestFit="1" customWidth="1"/>
    <col min="10504" max="10504" width="11.140625" style="171" bestFit="1" customWidth="1"/>
    <col min="10505" max="10505" width="9.140625" style="171"/>
    <col min="10506" max="10506" width="11.28515625" style="171" bestFit="1" customWidth="1"/>
    <col min="10507" max="10507" width="11.140625" style="171" bestFit="1" customWidth="1"/>
    <col min="10508" max="10752" width="9.140625" style="171"/>
    <col min="10753" max="10753" width="28.5703125" style="171" customWidth="1"/>
    <col min="10754" max="10755" width="9.140625" style="171"/>
    <col min="10756" max="10756" width="13.28515625" style="171" customWidth="1"/>
    <col min="10757" max="10757" width="11.28515625" style="171" customWidth="1"/>
    <col min="10758" max="10758" width="9.140625" style="171"/>
    <col min="10759" max="10759" width="11.28515625" style="171" bestFit="1" customWidth="1"/>
    <col min="10760" max="10760" width="11.140625" style="171" bestFit="1" customWidth="1"/>
    <col min="10761" max="10761" width="9.140625" style="171"/>
    <col min="10762" max="10762" width="11.28515625" style="171" bestFit="1" customWidth="1"/>
    <col min="10763" max="10763" width="11.140625" style="171" bestFit="1" customWidth="1"/>
    <col min="10764" max="11008" width="9.140625" style="171"/>
    <col min="11009" max="11009" width="28.5703125" style="171" customWidth="1"/>
    <col min="11010" max="11011" width="9.140625" style="171"/>
    <col min="11012" max="11012" width="13.28515625" style="171" customWidth="1"/>
    <col min="11013" max="11013" width="11.28515625" style="171" customWidth="1"/>
    <col min="11014" max="11014" width="9.140625" style="171"/>
    <col min="11015" max="11015" width="11.28515625" style="171" bestFit="1" customWidth="1"/>
    <col min="11016" max="11016" width="11.140625" style="171" bestFit="1" customWidth="1"/>
    <col min="11017" max="11017" width="9.140625" style="171"/>
    <col min="11018" max="11018" width="11.28515625" style="171" bestFit="1" customWidth="1"/>
    <col min="11019" max="11019" width="11.140625" style="171" bestFit="1" customWidth="1"/>
    <col min="11020" max="11264" width="9.140625" style="171"/>
    <col min="11265" max="11265" width="28.5703125" style="171" customWidth="1"/>
    <col min="11266" max="11267" width="9.140625" style="171"/>
    <col min="11268" max="11268" width="13.28515625" style="171" customWidth="1"/>
    <col min="11269" max="11269" width="11.28515625" style="171" customWidth="1"/>
    <col min="11270" max="11270" width="9.140625" style="171"/>
    <col min="11271" max="11271" width="11.28515625" style="171" bestFit="1" customWidth="1"/>
    <col min="11272" max="11272" width="11.140625" style="171" bestFit="1" customWidth="1"/>
    <col min="11273" max="11273" width="9.140625" style="171"/>
    <col min="11274" max="11274" width="11.28515625" style="171" bestFit="1" customWidth="1"/>
    <col min="11275" max="11275" width="11.140625" style="171" bestFit="1" customWidth="1"/>
    <col min="11276" max="11520" width="9.140625" style="171"/>
    <col min="11521" max="11521" width="28.5703125" style="171" customWidth="1"/>
    <col min="11522" max="11523" width="9.140625" style="171"/>
    <col min="11524" max="11524" width="13.28515625" style="171" customWidth="1"/>
    <col min="11525" max="11525" width="11.28515625" style="171" customWidth="1"/>
    <col min="11526" max="11526" width="9.140625" style="171"/>
    <col min="11527" max="11527" width="11.28515625" style="171" bestFit="1" customWidth="1"/>
    <col min="11528" max="11528" width="11.140625" style="171" bestFit="1" customWidth="1"/>
    <col min="11529" max="11529" width="9.140625" style="171"/>
    <col min="11530" max="11530" width="11.28515625" style="171" bestFit="1" customWidth="1"/>
    <col min="11531" max="11531" width="11.140625" style="171" bestFit="1" customWidth="1"/>
    <col min="11532" max="11776" width="9.140625" style="171"/>
    <col min="11777" max="11777" width="28.5703125" style="171" customWidth="1"/>
    <col min="11778" max="11779" width="9.140625" style="171"/>
    <col min="11780" max="11780" width="13.28515625" style="171" customWidth="1"/>
    <col min="11781" max="11781" width="11.28515625" style="171" customWidth="1"/>
    <col min="11782" max="11782" width="9.140625" style="171"/>
    <col min="11783" max="11783" width="11.28515625" style="171" bestFit="1" customWidth="1"/>
    <col min="11784" max="11784" width="11.140625" style="171" bestFit="1" customWidth="1"/>
    <col min="11785" max="11785" width="9.140625" style="171"/>
    <col min="11786" max="11786" width="11.28515625" style="171" bestFit="1" customWidth="1"/>
    <col min="11787" max="11787" width="11.140625" style="171" bestFit="1" customWidth="1"/>
    <col min="11788" max="12032" width="9.140625" style="171"/>
    <col min="12033" max="12033" width="28.5703125" style="171" customWidth="1"/>
    <col min="12034" max="12035" width="9.140625" style="171"/>
    <col min="12036" max="12036" width="13.28515625" style="171" customWidth="1"/>
    <col min="12037" max="12037" width="11.28515625" style="171" customWidth="1"/>
    <col min="12038" max="12038" width="9.140625" style="171"/>
    <col min="12039" max="12039" width="11.28515625" style="171" bestFit="1" customWidth="1"/>
    <col min="12040" max="12040" width="11.140625" style="171" bestFit="1" customWidth="1"/>
    <col min="12041" max="12041" width="9.140625" style="171"/>
    <col min="12042" max="12042" width="11.28515625" style="171" bestFit="1" customWidth="1"/>
    <col min="12043" max="12043" width="11.140625" style="171" bestFit="1" customWidth="1"/>
    <col min="12044" max="12288" width="9.140625" style="171"/>
    <col min="12289" max="12289" width="28.5703125" style="171" customWidth="1"/>
    <col min="12290" max="12291" width="9.140625" style="171"/>
    <col min="12292" max="12292" width="13.28515625" style="171" customWidth="1"/>
    <col min="12293" max="12293" width="11.28515625" style="171" customWidth="1"/>
    <col min="12294" max="12294" width="9.140625" style="171"/>
    <col min="12295" max="12295" width="11.28515625" style="171" bestFit="1" customWidth="1"/>
    <col min="12296" max="12296" width="11.140625" style="171" bestFit="1" customWidth="1"/>
    <col min="12297" max="12297" width="9.140625" style="171"/>
    <col min="12298" max="12298" width="11.28515625" style="171" bestFit="1" customWidth="1"/>
    <col min="12299" max="12299" width="11.140625" style="171" bestFit="1" customWidth="1"/>
    <col min="12300" max="12544" width="9.140625" style="171"/>
    <col min="12545" max="12545" width="28.5703125" style="171" customWidth="1"/>
    <col min="12546" max="12547" width="9.140625" style="171"/>
    <col min="12548" max="12548" width="13.28515625" style="171" customWidth="1"/>
    <col min="12549" max="12549" width="11.28515625" style="171" customWidth="1"/>
    <col min="12550" max="12550" width="9.140625" style="171"/>
    <col min="12551" max="12551" width="11.28515625" style="171" bestFit="1" customWidth="1"/>
    <col min="12552" max="12552" width="11.140625" style="171" bestFit="1" customWidth="1"/>
    <col min="12553" max="12553" width="9.140625" style="171"/>
    <col min="12554" max="12554" width="11.28515625" style="171" bestFit="1" customWidth="1"/>
    <col min="12555" max="12555" width="11.140625" style="171" bestFit="1" customWidth="1"/>
    <col min="12556" max="12800" width="9.140625" style="171"/>
    <col min="12801" max="12801" width="28.5703125" style="171" customWidth="1"/>
    <col min="12802" max="12803" width="9.140625" style="171"/>
    <col min="12804" max="12804" width="13.28515625" style="171" customWidth="1"/>
    <col min="12805" max="12805" width="11.28515625" style="171" customWidth="1"/>
    <col min="12806" max="12806" width="9.140625" style="171"/>
    <col min="12807" max="12807" width="11.28515625" style="171" bestFit="1" customWidth="1"/>
    <col min="12808" max="12808" width="11.140625" style="171" bestFit="1" customWidth="1"/>
    <col min="12809" max="12809" width="9.140625" style="171"/>
    <col min="12810" max="12810" width="11.28515625" style="171" bestFit="1" customWidth="1"/>
    <col min="12811" max="12811" width="11.140625" style="171" bestFit="1" customWidth="1"/>
    <col min="12812" max="13056" width="9.140625" style="171"/>
    <col min="13057" max="13057" width="28.5703125" style="171" customWidth="1"/>
    <col min="13058" max="13059" width="9.140625" style="171"/>
    <col min="13060" max="13060" width="13.28515625" style="171" customWidth="1"/>
    <col min="13061" max="13061" width="11.28515625" style="171" customWidth="1"/>
    <col min="13062" max="13062" width="9.140625" style="171"/>
    <col min="13063" max="13063" width="11.28515625" style="171" bestFit="1" customWidth="1"/>
    <col min="13064" max="13064" width="11.140625" style="171" bestFit="1" customWidth="1"/>
    <col min="13065" max="13065" width="9.140625" style="171"/>
    <col min="13066" max="13066" width="11.28515625" style="171" bestFit="1" customWidth="1"/>
    <col min="13067" max="13067" width="11.140625" style="171" bestFit="1" customWidth="1"/>
    <col min="13068" max="13312" width="9.140625" style="171"/>
    <col min="13313" max="13313" width="28.5703125" style="171" customWidth="1"/>
    <col min="13314" max="13315" width="9.140625" style="171"/>
    <col min="13316" max="13316" width="13.28515625" style="171" customWidth="1"/>
    <col min="13317" max="13317" width="11.28515625" style="171" customWidth="1"/>
    <col min="13318" max="13318" width="9.140625" style="171"/>
    <col min="13319" max="13319" width="11.28515625" style="171" bestFit="1" customWidth="1"/>
    <col min="13320" max="13320" width="11.140625" style="171" bestFit="1" customWidth="1"/>
    <col min="13321" max="13321" width="9.140625" style="171"/>
    <col min="13322" max="13322" width="11.28515625" style="171" bestFit="1" customWidth="1"/>
    <col min="13323" max="13323" width="11.140625" style="171" bestFit="1" customWidth="1"/>
    <col min="13324" max="13568" width="9.140625" style="171"/>
    <col min="13569" max="13569" width="28.5703125" style="171" customWidth="1"/>
    <col min="13570" max="13571" width="9.140625" style="171"/>
    <col min="13572" max="13572" width="13.28515625" style="171" customWidth="1"/>
    <col min="13573" max="13573" width="11.28515625" style="171" customWidth="1"/>
    <col min="13574" max="13574" width="9.140625" style="171"/>
    <col min="13575" max="13575" width="11.28515625" style="171" bestFit="1" customWidth="1"/>
    <col min="13576" max="13576" width="11.140625" style="171" bestFit="1" customWidth="1"/>
    <col min="13577" max="13577" width="9.140625" style="171"/>
    <col min="13578" max="13578" width="11.28515625" style="171" bestFit="1" customWidth="1"/>
    <col min="13579" max="13579" width="11.140625" style="171" bestFit="1" customWidth="1"/>
    <col min="13580" max="13824" width="9.140625" style="171"/>
    <col min="13825" max="13825" width="28.5703125" style="171" customWidth="1"/>
    <col min="13826" max="13827" width="9.140625" style="171"/>
    <col min="13828" max="13828" width="13.28515625" style="171" customWidth="1"/>
    <col min="13829" max="13829" width="11.28515625" style="171" customWidth="1"/>
    <col min="13830" max="13830" width="9.140625" style="171"/>
    <col min="13831" max="13831" width="11.28515625" style="171" bestFit="1" customWidth="1"/>
    <col min="13832" max="13832" width="11.140625" style="171" bestFit="1" customWidth="1"/>
    <col min="13833" max="13833" width="9.140625" style="171"/>
    <col min="13834" max="13834" width="11.28515625" style="171" bestFit="1" customWidth="1"/>
    <col min="13835" max="13835" width="11.140625" style="171" bestFit="1" customWidth="1"/>
    <col min="13836" max="14080" width="9.140625" style="171"/>
    <col min="14081" max="14081" width="28.5703125" style="171" customWidth="1"/>
    <col min="14082" max="14083" width="9.140625" style="171"/>
    <col min="14084" max="14084" width="13.28515625" style="171" customWidth="1"/>
    <col min="14085" max="14085" width="11.28515625" style="171" customWidth="1"/>
    <col min="14086" max="14086" width="9.140625" style="171"/>
    <col min="14087" max="14087" width="11.28515625" style="171" bestFit="1" customWidth="1"/>
    <col min="14088" max="14088" width="11.140625" style="171" bestFit="1" customWidth="1"/>
    <col min="14089" max="14089" width="9.140625" style="171"/>
    <col min="14090" max="14090" width="11.28515625" style="171" bestFit="1" customWidth="1"/>
    <col min="14091" max="14091" width="11.140625" style="171" bestFit="1" customWidth="1"/>
    <col min="14092" max="14336" width="9.140625" style="171"/>
    <col min="14337" max="14337" width="28.5703125" style="171" customWidth="1"/>
    <col min="14338" max="14339" width="9.140625" style="171"/>
    <col min="14340" max="14340" width="13.28515625" style="171" customWidth="1"/>
    <col min="14341" max="14341" width="11.28515625" style="171" customWidth="1"/>
    <col min="14342" max="14342" width="9.140625" style="171"/>
    <col min="14343" max="14343" width="11.28515625" style="171" bestFit="1" customWidth="1"/>
    <col min="14344" max="14344" width="11.140625" style="171" bestFit="1" customWidth="1"/>
    <col min="14345" max="14345" width="9.140625" style="171"/>
    <col min="14346" max="14346" width="11.28515625" style="171" bestFit="1" customWidth="1"/>
    <col min="14347" max="14347" width="11.140625" style="171" bestFit="1" customWidth="1"/>
    <col min="14348" max="14592" width="9.140625" style="171"/>
    <col min="14593" max="14593" width="28.5703125" style="171" customWidth="1"/>
    <col min="14594" max="14595" width="9.140625" style="171"/>
    <col min="14596" max="14596" width="13.28515625" style="171" customWidth="1"/>
    <col min="14597" max="14597" width="11.28515625" style="171" customWidth="1"/>
    <col min="14598" max="14598" width="9.140625" style="171"/>
    <col min="14599" max="14599" width="11.28515625" style="171" bestFit="1" customWidth="1"/>
    <col min="14600" max="14600" width="11.140625" style="171" bestFit="1" customWidth="1"/>
    <col min="14601" max="14601" width="9.140625" style="171"/>
    <col min="14602" max="14602" width="11.28515625" style="171" bestFit="1" customWidth="1"/>
    <col min="14603" max="14603" width="11.140625" style="171" bestFit="1" customWidth="1"/>
    <col min="14604" max="14848" width="9.140625" style="171"/>
    <col min="14849" max="14849" width="28.5703125" style="171" customWidth="1"/>
    <col min="14850" max="14851" width="9.140625" style="171"/>
    <col min="14852" max="14852" width="13.28515625" style="171" customWidth="1"/>
    <col min="14853" max="14853" width="11.28515625" style="171" customWidth="1"/>
    <col min="14854" max="14854" width="9.140625" style="171"/>
    <col min="14855" max="14855" width="11.28515625" style="171" bestFit="1" customWidth="1"/>
    <col min="14856" max="14856" width="11.140625" style="171" bestFit="1" customWidth="1"/>
    <col min="14857" max="14857" width="9.140625" style="171"/>
    <col min="14858" max="14858" width="11.28515625" style="171" bestFit="1" customWidth="1"/>
    <col min="14859" max="14859" width="11.140625" style="171" bestFit="1" customWidth="1"/>
    <col min="14860" max="15104" width="9.140625" style="171"/>
    <col min="15105" max="15105" width="28.5703125" style="171" customWidth="1"/>
    <col min="15106" max="15107" width="9.140625" style="171"/>
    <col min="15108" max="15108" width="13.28515625" style="171" customWidth="1"/>
    <col min="15109" max="15109" width="11.28515625" style="171" customWidth="1"/>
    <col min="15110" max="15110" width="9.140625" style="171"/>
    <col min="15111" max="15111" width="11.28515625" style="171" bestFit="1" customWidth="1"/>
    <col min="15112" max="15112" width="11.140625" style="171" bestFit="1" customWidth="1"/>
    <col min="15113" max="15113" width="9.140625" style="171"/>
    <col min="15114" max="15114" width="11.28515625" style="171" bestFit="1" customWidth="1"/>
    <col min="15115" max="15115" width="11.140625" style="171" bestFit="1" customWidth="1"/>
    <col min="15116" max="15360" width="9.140625" style="171"/>
    <col min="15361" max="15361" width="28.5703125" style="171" customWidth="1"/>
    <col min="15362" max="15363" width="9.140625" style="171"/>
    <col min="15364" max="15364" width="13.28515625" style="171" customWidth="1"/>
    <col min="15365" max="15365" width="11.28515625" style="171" customWidth="1"/>
    <col min="15366" max="15366" width="9.140625" style="171"/>
    <col min="15367" max="15367" width="11.28515625" style="171" bestFit="1" customWidth="1"/>
    <col min="15368" max="15368" width="11.140625" style="171" bestFit="1" customWidth="1"/>
    <col min="15369" max="15369" width="9.140625" style="171"/>
    <col min="15370" max="15370" width="11.28515625" style="171" bestFit="1" customWidth="1"/>
    <col min="15371" max="15371" width="11.140625" style="171" bestFit="1" customWidth="1"/>
    <col min="15372" max="15616" width="9.140625" style="171"/>
    <col min="15617" max="15617" width="28.5703125" style="171" customWidth="1"/>
    <col min="15618" max="15619" width="9.140625" style="171"/>
    <col min="15620" max="15620" width="13.28515625" style="171" customWidth="1"/>
    <col min="15621" max="15621" width="11.28515625" style="171" customWidth="1"/>
    <col min="15622" max="15622" width="9.140625" style="171"/>
    <col min="15623" max="15623" width="11.28515625" style="171" bestFit="1" customWidth="1"/>
    <col min="15624" max="15624" width="11.140625" style="171" bestFit="1" customWidth="1"/>
    <col min="15625" max="15625" width="9.140625" style="171"/>
    <col min="15626" max="15626" width="11.28515625" style="171" bestFit="1" customWidth="1"/>
    <col min="15627" max="15627" width="11.140625" style="171" bestFit="1" customWidth="1"/>
    <col min="15628" max="15872" width="9.140625" style="171"/>
    <col min="15873" max="15873" width="28.5703125" style="171" customWidth="1"/>
    <col min="15874" max="15875" width="9.140625" style="171"/>
    <col min="15876" max="15876" width="13.28515625" style="171" customWidth="1"/>
    <col min="15877" max="15877" width="11.28515625" style="171" customWidth="1"/>
    <col min="15878" max="15878" width="9.140625" style="171"/>
    <col min="15879" max="15879" width="11.28515625" style="171" bestFit="1" customWidth="1"/>
    <col min="15880" max="15880" width="11.140625" style="171" bestFit="1" customWidth="1"/>
    <col min="15881" max="15881" width="9.140625" style="171"/>
    <col min="15882" max="15882" width="11.28515625" style="171" bestFit="1" customWidth="1"/>
    <col min="15883" max="15883" width="11.140625" style="171" bestFit="1" customWidth="1"/>
    <col min="15884" max="16128" width="9.140625" style="171"/>
    <col min="16129" max="16129" width="28.5703125" style="171" customWidth="1"/>
    <col min="16130" max="16131" width="9.140625" style="171"/>
    <col min="16132" max="16132" width="13.28515625" style="171" customWidth="1"/>
    <col min="16133" max="16133" width="11.28515625" style="171" customWidth="1"/>
    <col min="16134" max="16134" width="9.140625" style="171"/>
    <col min="16135" max="16135" width="11.28515625" style="171" bestFit="1" customWidth="1"/>
    <col min="16136" max="16136" width="11.140625" style="171" bestFit="1" customWidth="1"/>
    <col min="16137" max="16137" width="9.140625" style="171"/>
    <col min="16138" max="16138" width="11.28515625" style="171" bestFit="1" customWidth="1"/>
    <col min="16139" max="16139" width="11.140625" style="171" bestFit="1" customWidth="1"/>
    <col min="16140" max="16384" width="9.140625" style="171"/>
  </cols>
  <sheetData>
    <row r="1" spans="1:11" ht="31.5" customHeight="1">
      <c r="A1" s="458" t="s">
        <v>616</v>
      </c>
      <c r="B1" s="459"/>
      <c r="C1" s="459"/>
      <c r="D1" s="459"/>
      <c r="E1" s="459"/>
      <c r="F1" s="459"/>
      <c r="G1" s="459"/>
      <c r="H1" s="459"/>
      <c r="I1" s="459"/>
      <c r="J1" s="459"/>
      <c r="K1" s="460"/>
    </row>
    <row r="2" spans="1:11">
      <c r="A2" s="461" t="s">
        <v>503</v>
      </c>
      <c r="B2" s="464" t="s">
        <v>19</v>
      </c>
      <c r="C2" s="475" t="s">
        <v>518</v>
      </c>
      <c r="D2" s="475"/>
      <c r="E2" s="475"/>
      <c r="F2" s="475" t="s">
        <v>519</v>
      </c>
      <c r="G2" s="475"/>
      <c r="H2" s="475"/>
      <c r="I2" s="475" t="s">
        <v>520</v>
      </c>
      <c r="J2" s="475"/>
      <c r="K2" s="475"/>
    </row>
    <row r="3" spans="1:11" ht="21" customHeight="1">
      <c r="A3" s="462"/>
      <c r="B3" s="465"/>
      <c r="C3" s="70" t="s">
        <v>648</v>
      </c>
      <c r="D3" s="70" t="s">
        <v>681</v>
      </c>
      <c r="E3" s="70" t="s">
        <v>694</v>
      </c>
      <c r="F3" s="70" t="s">
        <v>648</v>
      </c>
      <c r="G3" s="70" t="s">
        <v>681</v>
      </c>
      <c r="H3" s="70" t="s">
        <v>694</v>
      </c>
      <c r="I3" s="70" t="s">
        <v>648</v>
      </c>
      <c r="J3" s="70" t="s">
        <v>681</v>
      </c>
      <c r="K3" s="70" t="s">
        <v>694</v>
      </c>
    </row>
    <row r="4" spans="1:11" ht="42" customHeight="1">
      <c r="A4" s="463"/>
      <c r="B4" s="466"/>
      <c r="C4" s="172" t="s">
        <v>355</v>
      </c>
      <c r="D4" s="172" t="s">
        <v>391</v>
      </c>
      <c r="E4" s="172" t="s">
        <v>392</v>
      </c>
      <c r="F4" s="172" t="s">
        <v>355</v>
      </c>
      <c r="G4" s="172" t="s">
        <v>391</v>
      </c>
      <c r="H4" s="172" t="s">
        <v>392</v>
      </c>
      <c r="I4" s="172" t="s">
        <v>355</v>
      </c>
      <c r="J4" s="172" t="s">
        <v>391</v>
      </c>
      <c r="K4" s="172" t="s">
        <v>392</v>
      </c>
    </row>
    <row r="5" spans="1:11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73">
        <v>6</v>
      </c>
      <c r="G5" s="173">
        <v>7</v>
      </c>
      <c r="H5" s="173">
        <v>8</v>
      </c>
      <c r="I5" s="173">
        <v>9</v>
      </c>
      <c r="J5" s="173">
        <v>10</v>
      </c>
      <c r="K5" s="173">
        <v>11</v>
      </c>
    </row>
    <row r="6" spans="1:11">
      <c r="A6" s="176"/>
      <c r="B6" s="174" t="s">
        <v>30</v>
      </c>
      <c r="C6" s="176"/>
      <c r="D6" s="176"/>
      <c r="E6" s="176"/>
      <c r="F6" s="176"/>
      <c r="G6" s="176"/>
      <c r="H6" s="176"/>
      <c r="I6" s="176"/>
      <c r="J6" s="176"/>
      <c r="K6" s="176"/>
    </row>
    <row r="7" spans="1:11">
      <c r="A7" s="176"/>
      <c r="B7" s="174" t="s">
        <v>34</v>
      </c>
      <c r="C7" s="176"/>
      <c r="D7" s="176"/>
      <c r="E7" s="176"/>
      <c r="F7" s="176"/>
      <c r="G7" s="176"/>
      <c r="H7" s="176"/>
      <c r="I7" s="176"/>
      <c r="J7" s="176"/>
      <c r="K7" s="176"/>
    </row>
    <row r="8" spans="1:11">
      <c r="A8" s="176"/>
      <c r="B8" s="174" t="s">
        <v>509</v>
      </c>
      <c r="C8" s="176"/>
      <c r="D8" s="176"/>
      <c r="E8" s="176"/>
      <c r="F8" s="176"/>
      <c r="G8" s="176"/>
      <c r="H8" s="176"/>
      <c r="I8" s="176"/>
      <c r="J8" s="176"/>
      <c r="K8" s="176"/>
    </row>
    <row r="9" spans="1:11">
      <c r="A9" s="176" t="s">
        <v>590</v>
      </c>
      <c r="B9" s="176"/>
      <c r="C9" s="176" t="s">
        <v>31</v>
      </c>
      <c r="D9" s="176" t="s">
        <v>31</v>
      </c>
      <c r="E9" s="176" t="s">
        <v>31</v>
      </c>
      <c r="F9" s="176" t="s">
        <v>31</v>
      </c>
      <c r="G9" s="176" t="s">
        <v>31</v>
      </c>
      <c r="H9" s="176" t="s">
        <v>31</v>
      </c>
      <c r="I9" s="176">
        <f>SUM(I6:I8)</f>
        <v>0</v>
      </c>
      <c r="J9" s="176">
        <f>SUM(J6:J8)</f>
        <v>0</v>
      </c>
      <c r="K9" s="176">
        <f>SUM(K6:K8)</f>
        <v>0</v>
      </c>
    </row>
  </sheetData>
  <customSheetViews>
    <customSheetView guid="{05E486C0-6DBD-49B1-AF6A-BC8DF6FA107F}" scale="120" showPageBreaks="1" fitToPage="1" view="pageBreakPreview">
      <selection activeCell="E32" sqref="E32:K32"/>
      <pageMargins left="0.70866141732283472" right="0.70866141732283472" top="0.74803149606299213" bottom="0.74803149606299213" header="0.31496062992125984" footer="0.31496062992125984"/>
      <pageSetup paperSize="9" scale="97" orientation="landscape" r:id="rId1"/>
    </customSheetView>
    <customSheetView guid="{1560E1D9-2BAE-4CE5-89DB-061432386600}" scale="120" showPageBreaks="1" fitToPage="1" view="pageBreakPreview">
      <selection activeCell="E32" sqref="E32:K32"/>
      <pageMargins left="0.70866141732283472" right="0.70866141732283472" top="0.74803149606299213" bottom="0.74803149606299213" header="0.31496062992125984" footer="0.31496062992125984"/>
      <pageSetup paperSize="9" scale="97" orientation="landscape" r:id="rId2"/>
    </customSheetView>
  </customSheetViews>
  <mergeCells count="6">
    <mergeCell ref="A1:K1"/>
    <mergeCell ref="A2:A4"/>
    <mergeCell ref="B2:B4"/>
    <mergeCell ref="C2:E2"/>
    <mergeCell ref="F2:H2"/>
    <mergeCell ref="I2:K2"/>
  </mergeCells>
  <pageMargins left="0.70866141732283472" right="0.70866141732283472" top="0.74803149606299213" bottom="0.74803149606299213" header="0.31496062992125984" footer="0.31496062992125984"/>
  <pageSetup paperSize="9" scale="9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7"/>
  <sheetViews>
    <sheetView view="pageBreakPreview" zoomScale="85" zoomScaleNormal="100" zoomScaleSheetLayoutView="85" workbookViewId="0">
      <selection activeCell="I66" sqref="I66"/>
    </sheetView>
  </sheetViews>
  <sheetFormatPr defaultColWidth="0.85546875" defaultRowHeight="12.75"/>
  <cols>
    <col min="1" max="1" width="51.5703125" style="69" customWidth="1"/>
    <col min="2" max="2" width="15.140625" style="69" customWidth="1"/>
    <col min="3" max="3" width="16.140625" style="69" customWidth="1"/>
    <col min="4" max="4" width="17.140625" style="69" customWidth="1"/>
    <col min="5" max="5" width="17.85546875" style="69" customWidth="1"/>
    <col min="6" max="6" width="18" style="69" customWidth="1"/>
    <col min="7" max="8" width="17.85546875" style="69" customWidth="1"/>
    <col min="9" max="9" width="14.85546875" style="69" customWidth="1"/>
    <col min="10" max="10" width="14.5703125" style="69" customWidth="1"/>
    <col min="11" max="11" width="14.42578125" style="69" customWidth="1"/>
    <col min="12" max="12" width="17.7109375" style="69" customWidth="1"/>
    <col min="13" max="13" width="17.28515625" style="69" bestFit="1" customWidth="1"/>
    <col min="14" max="15" width="15.140625" style="69" bestFit="1" customWidth="1"/>
    <col min="16" max="25" width="5.7109375" style="69" customWidth="1"/>
    <col min="26" max="26" width="9.140625" style="69" customWidth="1"/>
    <col min="27" max="46" width="5.7109375" style="69" customWidth="1"/>
    <col min="47" max="256" width="0.85546875" style="69"/>
    <col min="257" max="257" width="51.5703125" style="69" customWidth="1"/>
    <col min="258" max="258" width="15.140625" style="69" customWidth="1"/>
    <col min="259" max="259" width="16.140625" style="69" customWidth="1"/>
    <col min="260" max="260" width="17.140625" style="69" customWidth="1"/>
    <col min="261" max="261" width="16.5703125" style="69" customWidth="1"/>
    <col min="262" max="262" width="18" style="69" customWidth="1"/>
    <col min="263" max="264" width="17.85546875" style="69" customWidth="1"/>
    <col min="265" max="265" width="14.85546875" style="69" customWidth="1"/>
    <col min="266" max="266" width="14.5703125" style="69" customWidth="1"/>
    <col min="267" max="267" width="14.42578125" style="69" customWidth="1"/>
    <col min="268" max="268" width="17.7109375" style="69" customWidth="1"/>
    <col min="269" max="281" width="5.7109375" style="69" customWidth="1"/>
    <col min="282" max="282" width="9.140625" style="69" customWidth="1"/>
    <col min="283" max="302" width="5.7109375" style="69" customWidth="1"/>
    <col min="303" max="512" width="0.85546875" style="69"/>
    <col min="513" max="513" width="51.5703125" style="69" customWidth="1"/>
    <col min="514" max="514" width="15.140625" style="69" customWidth="1"/>
    <col min="515" max="515" width="16.140625" style="69" customWidth="1"/>
    <col min="516" max="516" width="17.140625" style="69" customWidth="1"/>
    <col min="517" max="517" width="16.5703125" style="69" customWidth="1"/>
    <col min="518" max="518" width="18" style="69" customWidth="1"/>
    <col min="519" max="520" width="17.85546875" style="69" customWidth="1"/>
    <col min="521" max="521" width="14.85546875" style="69" customWidth="1"/>
    <col min="522" max="522" width="14.5703125" style="69" customWidth="1"/>
    <col min="523" max="523" width="14.42578125" style="69" customWidth="1"/>
    <col min="524" max="524" width="17.7109375" style="69" customWidth="1"/>
    <col min="525" max="537" width="5.7109375" style="69" customWidth="1"/>
    <col min="538" max="538" width="9.140625" style="69" customWidth="1"/>
    <col min="539" max="558" width="5.7109375" style="69" customWidth="1"/>
    <col min="559" max="768" width="0.85546875" style="69"/>
    <col min="769" max="769" width="51.5703125" style="69" customWidth="1"/>
    <col min="770" max="770" width="15.140625" style="69" customWidth="1"/>
    <col min="771" max="771" width="16.140625" style="69" customWidth="1"/>
    <col min="772" max="772" width="17.140625" style="69" customWidth="1"/>
    <col min="773" max="773" width="16.5703125" style="69" customWidth="1"/>
    <col min="774" max="774" width="18" style="69" customWidth="1"/>
    <col min="775" max="776" width="17.85546875" style="69" customWidth="1"/>
    <col min="777" max="777" width="14.85546875" style="69" customWidth="1"/>
    <col min="778" max="778" width="14.5703125" style="69" customWidth="1"/>
    <col min="779" max="779" width="14.42578125" style="69" customWidth="1"/>
    <col min="780" max="780" width="17.7109375" style="69" customWidth="1"/>
    <col min="781" max="793" width="5.7109375" style="69" customWidth="1"/>
    <col min="794" max="794" width="9.140625" style="69" customWidth="1"/>
    <col min="795" max="814" width="5.7109375" style="69" customWidth="1"/>
    <col min="815" max="1024" width="0.85546875" style="69"/>
    <col min="1025" max="1025" width="51.5703125" style="69" customWidth="1"/>
    <col min="1026" max="1026" width="15.140625" style="69" customWidth="1"/>
    <col min="1027" max="1027" width="16.140625" style="69" customWidth="1"/>
    <col min="1028" max="1028" width="17.140625" style="69" customWidth="1"/>
    <col min="1029" max="1029" width="16.5703125" style="69" customWidth="1"/>
    <col min="1030" max="1030" width="18" style="69" customWidth="1"/>
    <col min="1031" max="1032" width="17.85546875" style="69" customWidth="1"/>
    <col min="1033" max="1033" width="14.85546875" style="69" customWidth="1"/>
    <col min="1034" max="1034" width="14.5703125" style="69" customWidth="1"/>
    <col min="1035" max="1035" width="14.42578125" style="69" customWidth="1"/>
    <col min="1036" max="1036" width="17.7109375" style="69" customWidth="1"/>
    <col min="1037" max="1049" width="5.7109375" style="69" customWidth="1"/>
    <col min="1050" max="1050" width="9.140625" style="69" customWidth="1"/>
    <col min="1051" max="1070" width="5.7109375" style="69" customWidth="1"/>
    <col min="1071" max="1280" width="0.85546875" style="69"/>
    <col min="1281" max="1281" width="51.5703125" style="69" customWidth="1"/>
    <col min="1282" max="1282" width="15.140625" style="69" customWidth="1"/>
    <col min="1283" max="1283" width="16.140625" style="69" customWidth="1"/>
    <col min="1284" max="1284" width="17.140625" style="69" customWidth="1"/>
    <col min="1285" max="1285" width="16.5703125" style="69" customWidth="1"/>
    <col min="1286" max="1286" width="18" style="69" customWidth="1"/>
    <col min="1287" max="1288" width="17.85546875" style="69" customWidth="1"/>
    <col min="1289" max="1289" width="14.85546875" style="69" customWidth="1"/>
    <col min="1290" max="1290" width="14.5703125" style="69" customWidth="1"/>
    <col min="1291" max="1291" width="14.42578125" style="69" customWidth="1"/>
    <col min="1292" max="1292" width="17.7109375" style="69" customWidth="1"/>
    <col min="1293" max="1305" width="5.7109375" style="69" customWidth="1"/>
    <col min="1306" max="1306" width="9.140625" style="69" customWidth="1"/>
    <col min="1307" max="1326" width="5.7109375" style="69" customWidth="1"/>
    <col min="1327" max="1536" width="0.85546875" style="69"/>
    <col min="1537" max="1537" width="51.5703125" style="69" customWidth="1"/>
    <col min="1538" max="1538" width="15.140625" style="69" customWidth="1"/>
    <col min="1539" max="1539" width="16.140625" style="69" customWidth="1"/>
    <col min="1540" max="1540" width="17.140625" style="69" customWidth="1"/>
    <col min="1541" max="1541" width="16.5703125" style="69" customWidth="1"/>
    <col min="1542" max="1542" width="18" style="69" customWidth="1"/>
    <col min="1543" max="1544" width="17.85546875" style="69" customWidth="1"/>
    <col min="1545" max="1545" width="14.85546875" style="69" customWidth="1"/>
    <col min="1546" max="1546" width="14.5703125" style="69" customWidth="1"/>
    <col min="1547" max="1547" width="14.42578125" style="69" customWidth="1"/>
    <col min="1548" max="1548" width="17.7109375" style="69" customWidth="1"/>
    <col min="1549" max="1561" width="5.7109375" style="69" customWidth="1"/>
    <col min="1562" max="1562" width="9.140625" style="69" customWidth="1"/>
    <col min="1563" max="1582" width="5.7109375" style="69" customWidth="1"/>
    <col min="1583" max="1792" width="0.85546875" style="69"/>
    <col min="1793" max="1793" width="51.5703125" style="69" customWidth="1"/>
    <col min="1794" max="1794" width="15.140625" style="69" customWidth="1"/>
    <col min="1795" max="1795" width="16.140625" style="69" customWidth="1"/>
    <col min="1796" max="1796" width="17.140625" style="69" customWidth="1"/>
    <col min="1797" max="1797" width="16.5703125" style="69" customWidth="1"/>
    <col min="1798" max="1798" width="18" style="69" customWidth="1"/>
    <col min="1799" max="1800" width="17.85546875" style="69" customWidth="1"/>
    <col min="1801" max="1801" width="14.85546875" style="69" customWidth="1"/>
    <col min="1802" max="1802" width="14.5703125" style="69" customWidth="1"/>
    <col min="1803" max="1803" width="14.42578125" style="69" customWidth="1"/>
    <col min="1804" max="1804" width="17.7109375" style="69" customWidth="1"/>
    <col min="1805" max="1817" width="5.7109375" style="69" customWidth="1"/>
    <col min="1818" max="1818" width="9.140625" style="69" customWidth="1"/>
    <col min="1819" max="1838" width="5.7109375" style="69" customWidth="1"/>
    <col min="1839" max="2048" width="0.85546875" style="69"/>
    <col min="2049" max="2049" width="51.5703125" style="69" customWidth="1"/>
    <col min="2050" max="2050" width="15.140625" style="69" customWidth="1"/>
    <col min="2051" max="2051" width="16.140625" style="69" customWidth="1"/>
    <col min="2052" max="2052" width="17.140625" style="69" customWidth="1"/>
    <col min="2053" max="2053" width="16.5703125" style="69" customWidth="1"/>
    <col min="2054" max="2054" width="18" style="69" customWidth="1"/>
    <col min="2055" max="2056" width="17.85546875" style="69" customWidth="1"/>
    <col min="2057" max="2057" width="14.85546875" style="69" customWidth="1"/>
    <col min="2058" max="2058" width="14.5703125" style="69" customWidth="1"/>
    <col min="2059" max="2059" width="14.42578125" style="69" customWidth="1"/>
    <col min="2060" max="2060" width="17.7109375" style="69" customWidth="1"/>
    <col min="2061" max="2073" width="5.7109375" style="69" customWidth="1"/>
    <col min="2074" max="2074" width="9.140625" style="69" customWidth="1"/>
    <col min="2075" max="2094" width="5.7109375" style="69" customWidth="1"/>
    <col min="2095" max="2304" width="0.85546875" style="69"/>
    <col min="2305" max="2305" width="51.5703125" style="69" customWidth="1"/>
    <col min="2306" max="2306" width="15.140625" style="69" customWidth="1"/>
    <col min="2307" max="2307" width="16.140625" style="69" customWidth="1"/>
    <col min="2308" max="2308" width="17.140625" style="69" customWidth="1"/>
    <col min="2309" max="2309" width="16.5703125" style="69" customWidth="1"/>
    <col min="2310" max="2310" width="18" style="69" customWidth="1"/>
    <col min="2311" max="2312" width="17.85546875" style="69" customWidth="1"/>
    <col min="2313" max="2313" width="14.85546875" style="69" customWidth="1"/>
    <col min="2314" max="2314" width="14.5703125" style="69" customWidth="1"/>
    <col min="2315" max="2315" width="14.42578125" style="69" customWidth="1"/>
    <col min="2316" max="2316" width="17.7109375" style="69" customWidth="1"/>
    <col min="2317" max="2329" width="5.7109375" style="69" customWidth="1"/>
    <col min="2330" max="2330" width="9.140625" style="69" customWidth="1"/>
    <col min="2331" max="2350" width="5.7109375" style="69" customWidth="1"/>
    <col min="2351" max="2560" width="0.85546875" style="69"/>
    <col min="2561" max="2561" width="51.5703125" style="69" customWidth="1"/>
    <col min="2562" max="2562" width="15.140625" style="69" customWidth="1"/>
    <col min="2563" max="2563" width="16.140625" style="69" customWidth="1"/>
    <col min="2564" max="2564" width="17.140625" style="69" customWidth="1"/>
    <col min="2565" max="2565" width="16.5703125" style="69" customWidth="1"/>
    <col min="2566" max="2566" width="18" style="69" customWidth="1"/>
    <col min="2567" max="2568" width="17.85546875" style="69" customWidth="1"/>
    <col min="2569" max="2569" width="14.85546875" style="69" customWidth="1"/>
    <col min="2570" max="2570" width="14.5703125" style="69" customWidth="1"/>
    <col min="2571" max="2571" width="14.42578125" style="69" customWidth="1"/>
    <col min="2572" max="2572" width="17.7109375" style="69" customWidth="1"/>
    <col min="2573" max="2585" width="5.7109375" style="69" customWidth="1"/>
    <col min="2586" max="2586" width="9.140625" style="69" customWidth="1"/>
    <col min="2587" max="2606" width="5.7109375" style="69" customWidth="1"/>
    <col min="2607" max="2816" width="0.85546875" style="69"/>
    <col min="2817" max="2817" width="51.5703125" style="69" customWidth="1"/>
    <col min="2818" max="2818" width="15.140625" style="69" customWidth="1"/>
    <col min="2819" max="2819" width="16.140625" style="69" customWidth="1"/>
    <col min="2820" max="2820" width="17.140625" style="69" customWidth="1"/>
    <col min="2821" max="2821" width="16.5703125" style="69" customWidth="1"/>
    <col min="2822" max="2822" width="18" style="69" customWidth="1"/>
    <col min="2823" max="2824" width="17.85546875" style="69" customWidth="1"/>
    <col min="2825" max="2825" width="14.85546875" style="69" customWidth="1"/>
    <col min="2826" max="2826" width="14.5703125" style="69" customWidth="1"/>
    <col min="2827" max="2827" width="14.42578125" style="69" customWidth="1"/>
    <col min="2828" max="2828" width="17.7109375" style="69" customWidth="1"/>
    <col min="2829" max="2841" width="5.7109375" style="69" customWidth="1"/>
    <col min="2842" max="2842" width="9.140625" style="69" customWidth="1"/>
    <col min="2843" max="2862" width="5.7109375" style="69" customWidth="1"/>
    <col min="2863" max="3072" width="0.85546875" style="69"/>
    <col min="3073" max="3073" width="51.5703125" style="69" customWidth="1"/>
    <col min="3074" max="3074" width="15.140625" style="69" customWidth="1"/>
    <col min="3075" max="3075" width="16.140625" style="69" customWidth="1"/>
    <col min="3076" max="3076" width="17.140625" style="69" customWidth="1"/>
    <col min="3077" max="3077" width="16.5703125" style="69" customWidth="1"/>
    <col min="3078" max="3078" width="18" style="69" customWidth="1"/>
    <col min="3079" max="3080" width="17.85546875" style="69" customWidth="1"/>
    <col min="3081" max="3081" width="14.85546875" style="69" customWidth="1"/>
    <col min="3082" max="3082" width="14.5703125" style="69" customWidth="1"/>
    <col min="3083" max="3083" width="14.42578125" style="69" customWidth="1"/>
    <col min="3084" max="3084" width="17.7109375" style="69" customWidth="1"/>
    <col min="3085" max="3097" width="5.7109375" style="69" customWidth="1"/>
    <col min="3098" max="3098" width="9.140625" style="69" customWidth="1"/>
    <col min="3099" max="3118" width="5.7109375" style="69" customWidth="1"/>
    <col min="3119" max="3328" width="0.85546875" style="69"/>
    <col min="3329" max="3329" width="51.5703125" style="69" customWidth="1"/>
    <col min="3330" max="3330" width="15.140625" style="69" customWidth="1"/>
    <col min="3331" max="3331" width="16.140625" style="69" customWidth="1"/>
    <col min="3332" max="3332" width="17.140625" style="69" customWidth="1"/>
    <col min="3333" max="3333" width="16.5703125" style="69" customWidth="1"/>
    <col min="3334" max="3334" width="18" style="69" customWidth="1"/>
    <col min="3335" max="3336" width="17.85546875" style="69" customWidth="1"/>
    <col min="3337" max="3337" width="14.85546875" style="69" customWidth="1"/>
    <col min="3338" max="3338" width="14.5703125" style="69" customWidth="1"/>
    <col min="3339" max="3339" width="14.42578125" style="69" customWidth="1"/>
    <col min="3340" max="3340" width="17.7109375" style="69" customWidth="1"/>
    <col min="3341" max="3353" width="5.7109375" style="69" customWidth="1"/>
    <col min="3354" max="3354" width="9.140625" style="69" customWidth="1"/>
    <col min="3355" max="3374" width="5.7109375" style="69" customWidth="1"/>
    <col min="3375" max="3584" width="0.85546875" style="69"/>
    <col min="3585" max="3585" width="51.5703125" style="69" customWidth="1"/>
    <col min="3586" max="3586" width="15.140625" style="69" customWidth="1"/>
    <col min="3587" max="3587" width="16.140625" style="69" customWidth="1"/>
    <col min="3588" max="3588" width="17.140625" style="69" customWidth="1"/>
    <col min="3589" max="3589" width="16.5703125" style="69" customWidth="1"/>
    <col min="3590" max="3590" width="18" style="69" customWidth="1"/>
    <col min="3591" max="3592" width="17.85546875" style="69" customWidth="1"/>
    <col min="3593" max="3593" width="14.85546875" style="69" customWidth="1"/>
    <col min="3594" max="3594" width="14.5703125" style="69" customWidth="1"/>
    <col min="3595" max="3595" width="14.42578125" style="69" customWidth="1"/>
    <col min="3596" max="3596" width="17.7109375" style="69" customWidth="1"/>
    <col min="3597" max="3609" width="5.7109375" style="69" customWidth="1"/>
    <col min="3610" max="3610" width="9.140625" style="69" customWidth="1"/>
    <col min="3611" max="3630" width="5.7109375" style="69" customWidth="1"/>
    <col min="3631" max="3840" width="0.85546875" style="69"/>
    <col min="3841" max="3841" width="51.5703125" style="69" customWidth="1"/>
    <col min="3842" max="3842" width="15.140625" style="69" customWidth="1"/>
    <col min="3843" max="3843" width="16.140625" style="69" customWidth="1"/>
    <col min="3844" max="3844" width="17.140625" style="69" customWidth="1"/>
    <col min="3845" max="3845" width="16.5703125" style="69" customWidth="1"/>
    <col min="3846" max="3846" width="18" style="69" customWidth="1"/>
    <col min="3847" max="3848" width="17.85546875" style="69" customWidth="1"/>
    <col min="3849" max="3849" width="14.85546875" style="69" customWidth="1"/>
    <col min="3850" max="3850" width="14.5703125" style="69" customWidth="1"/>
    <col min="3851" max="3851" width="14.42578125" style="69" customWidth="1"/>
    <col min="3852" max="3852" width="17.7109375" style="69" customWidth="1"/>
    <col min="3853" max="3865" width="5.7109375" style="69" customWidth="1"/>
    <col min="3866" max="3866" width="9.140625" style="69" customWidth="1"/>
    <col min="3867" max="3886" width="5.7109375" style="69" customWidth="1"/>
    <col min="3887" max="4096" width="0.85546875" style="69"/>
    <col min="4097" max="4097" width="51.5703125" style="69" customWidth="1"/>
    <col min="4098" max="4098" width="15.140625" style="69" customWidth="1"/>
    <col min="4099" max="4099" width="16.140625" style="69" customWidth="1"/>
    <col min="4100" max="4100" width="17.140625" style="69" customWidth="1"/>
    <col min="4101" max="4101" width="16.5703125" style="69" customWidth="1"/>
    <col min="4102" max="4102" width="18" style="69" customWidth="1"/>
    <col min="4103" max="4104" width="17.85546875" style="69" customWidth="1"/>
    <col min="4105" max="4105" width="14.85546875" style="69" customWidth="1"/>
    <col min="4106" max="4106" width="14.5703125" style="69" customWidth="1"/>
    <col min="4107" max="4107" width="14.42578125" style="69" customWidth="1"/>
    <col min="4108" max="4108" width="17.7109375" style="69" customWidth="1"/>
    <col min="4109" max="4121" width="5.7109375" style="69" customWidth="1"/>
    <col min="4122" max="4122" width="9.140625" style="69" customWidth="1"/>
    <col min="4123" max="4142" width="5.7109375" style="69" customWidth="1"/>
    <col min="4143" max="4352" width="0.85546875" style="69"/>
    <col min="4353" max="4353" width="51.5703125" style="69" customWidth="1"/>
    <col min="4354" max="4354" width="15.140625" style="69" customWidth="1"/>
    <col min="4355" max="4355" width="16.140625" style="69" customWidth="1"/>
    <col min="4356" max="4356" width="17.140625" style="69" customWidth="1"/>
    <col min="4357" max="4357" width="16.5703125" style="69" customWidth="1"/>
    <col min="4358" max="4358" width="18" style="69" customWidth="1"/>
    <col min="4359" max="4360" width="17.85546875" style="69" customWidth="1"/>
    <col min="4361" max="4361" width="14.85546875" style="69" customWidth="1"/>
    <col min="4362" max="4362" width="14.5703125" style="69" customWidth="1"/>
    <col min="4363" max="4363" width="14.42578125" style="69" customWidth="1"/>
    <col min="4364" max="4364" width="17.7109375" style="69" customWidth="1"/>
    <col min="4365" max="4377" width="5.7109375" style="69" customWidth="1"/>
    <col min="4378" max="4378" width="9.140625" style="69" customWidth="1"/>
    <col min="4379" max="4398" width="5.7109375" style="69" customWidth="1"/>
    <col min="4399" max="4608" width="0.85546875" style="69"/>
    <col min="4609" max="4609" width="51.5703125" style="69" customWidth="1"/>
    <col min="4610" max="4610" width="15.140625" style="69" customWidth="1"/>
    <col min="4611" max="4611" width="16.140625" style="69" customWidth="1"/>
    <col min="4612" max="4612" width="17.140625" style="69" customWidth="1"/>
    <col min="4613" max="4613" width="16.5703125" style="69" customWidth="1"/>
    <col min="4614" max="4614" width="18" style="69" customWidth="1"/>
    <col min="4615" max="4616" width="17.85546875" style="69" customWidth="1"/>
    <col min="4617" max="4617" width="14.85546875" style="69" customWidth="1"/>
    <col min="4618" max="4618" width="14.5703125" style="69" customWidth="1"/>
    <col min="4619" max="4619" width="14.42578125" style="69" customWidth="1"/>
    <col min="4620" max="4620" width="17.7109375" style="69" customWidth="1"/>
    <col min="4621" max="4633" width="5.7109375" style="69" customWidth="1"/>
    <col min="4634" max="4634" width="9.140625" style="69" customWidth="1"/>
    <col min="4635" max="4654" width="5.7109375" style="69" customWidth="1"/>
    <col min="4655" max="4864" width="0.85546875" style="69"/>
    <col min="4865" max="4865" width="51.5703125" style="69" customWidth="1"/>
    <col min="4866" max="4866" width="15.140625" style="69" customWidth="1"/>
    <col min="4867" max="4867" width="16.140625" style="69" customWidth="1"/>
    <col min="4868" max="4868" width="17.140625" style="69" customWidth="1"/>
    <col min="4869" max="4869" width="16.5703125" style="69" customWidth="1"/>
    <col min="4870" max="4870" width="18" style="69" customWidth="1"/>
    <col min="4871" max="4872" width="17.85546875" style="69" customWidth="1"/>
    <col min="4873" max="4873" width="14.85546875" style="69" customWidth="1"/>
    <col min="4874" max="4874" width="14.5703125" style="69" customWidth="1"/>
    <col min="4875" max="4875" width="14.42578125" style="69" customWidth="1"/>
    <col min="4876" max="4876" width="17.7109375" style="69" customWidth="1"/>
    <col min="4877" max="4889" width="5.7109375" style="69" customWidth="1"/>
    <col min="4890" max="4890" width="9.140625" style="69" customWidth="1"/>
    <col min="4891" max="4910" width="5.7109375" style="69" customWidth="1"/>
    <col min="4911" max="5120" width="0.85546875" style="69"/>
    <col min="5121" max="5121" width="51.5703125" style="69" customWidth="1"/>
    <col min="5122" max="5122" width="15.140625" style="69" customWidth="1"/>
    <col min="5123" max="5123" width="16.140625" style="69" customWidth="1"/>
    <col min="5124" max="5124" width="17.140625" style="69" customWidth="1"/>
    <col min="5125" max="5125" width="16.5703125" style="69" customWidth="1"/>
    <col min="5126" max="5126" width="18" style="69" customWidth="1"/>
    <col min="5127" max="5128" width="17.85546875" style="69" customWidth="1"/>
    <col min="5129" max="5129" width="14.85546875" style="69" customWidth="1"/>
    <col min="5130" max="5130" width="14.5703125" style="69" customWidth="1"/>
    <col min="5131" max="5131" width="14.42578125" style="69" customWidth="1"/>
    <col min="5132" max="5132" width="17.7109375" style="69" customWidth="1"/>
    <col min="5133" max="5145" width="5.7109375" style="69" customWidth="1"/>
    <col min="5146" max="5146" width="9.140625" style="69" customWidth="1"/>
    <col min="5147" max="5166" width="5.7109375" style="69" customWidth="1"/>
    <col min="5167" max="5376" width="0.85546875" style="69"/>
    <col min="5377" max="5377" width="51.5703125" style="69" customWidth="1"/>
    <col min="5378" max="5378" width="15.140625" style="69" customWidth="1"/>
    <col min="5379" max="5379" width="16.140625" style="69" customWidth="1"/>
    <col min="5380" max="5380" width="17.140625" style="69" customWidth="1"/>
    <col min="5381" max="5381" width="16.5703125" style="69" customWidth="1"/>
    <col min="5382" max="5382" width="18" style="69" customWidth="1"/>
    <col min="5383" max="5384" width="17.85546875" style="69" customWidth="1"/>
    <col min="5385" max="5385" width="14.85546875" style="69" customWidth="1"/>
    <col min="5386" max="5386" width="14.5703125" style="69" customWidth="1"/>
    <col min="5387" max="5387" width="14.42578125" style="69" customWidth="1"/>
    <col min="5388" max="5388" width="17.7109375" style="69" customWidth="1"/>
    <col min="5389" max="5401" width="5.7109375" style="69" customWidth="1"/>
    <col min="5402" max="5402" width="9.140625" style="69" customWidth="1"/>
    <col min="5403" max="5422" width="5.7109375" style="69" customWidth="1"/>
    <col min="5423" max="5632" width="0.85546875" style="69"/>
    <col min="5633" max="5633" width="51.5703125" style="69" customWidth="1"/>
    <col min="5634" max="5634" width="15.140625" style="69" customWidth="1"/>
    <col min="5635" max="5635" width="16.140625" style="69" customWidth="1"/>
    <col min="5636" max="5636" width="17.140625" style="69" customWidth="1"/>
    <col min="5637" max="5637" width="16.5703125" style="69" customWidth="1"/>
    <col min="5638" max="5638" width="18" style="69" customWidth="1"/>
    <col min="5639" max="5640" width="17.85546875" style="69" customWidth="1"/>
    <col min="5641" max="5641" width="14.85546875" style="69" customWidth="1"/>
    <col min="5642" max="5642" width="14.5703125" style="69" customWidth="1"/>
    <col min="5643" max="5643" width="14.42578125" style="69" customWidth="1"/>
    <col min="5644" max="5644" width="17.7109375" style="69" customWidth="1"/>
    <col min="5645" max="5657" width="5.7109375" style="69" customWidth="1"/>
    <col min="5658" max="5658" width="9.140625" style="69" customWidth="1"/>
    <col min="5659" max="5678" width="5.7109375" style="69" customWidth="1"/>
    <col min="5679" max="5888" width="0.85546875" style="69"/>
    <col min="5889" max="5889" width="51.5703125" style="69" customWidth="1"/>
    <col min="5890" max="5890" width="15.140625" style="69" customWidth="1"/>
    <col min="5891" max="5891" width="16.140625" style="69" customWidth="1"/>
    <col min="5892" max="5892" width="17.140625" style="69" customWidth="1"/>
    <col min="5893" max="5893" width="16.5703125" style="69" customWidth="1"/>
    <col min="5894" max="5894" width="18" style="69" customWidth="1"/>
    <col min="5895" max="5896" width="17.85546875" style="69" customWidth="1"/>
    <col min="5897" max="5897" width="14.85546875" style="69" customWidth="1"/>
    <col min="5898" max="5898" width="14.5703125" style="69" customWidth="1"/>
    <col min="5899" max="5899" width="14.42578125" style="69" customWidth="1"/>
    <col min="5900" max="5900" width="17.7109375" style="69" customWidth="1"/>
    <col min="5901" max="5913" width="5.7109375" style="69" customWidth="1"/>
    <col min="5914" max="5914" width="9.140625" style="69" customWidth="1"/>
    <col min="5915" max="5934" width="5.7109375" style="69" customWidth="1"/>
    <col min="5935" max="6144" width="0.85546875" style="69"/>
    <col min="6145" max="6145" width="51.5703125" style="69" customWidth="1"/>
    <col min="6146" max="6146" width="15.140625" style="69" customWidth="1"/>
    <col min="6147" max="6147" width="16.140625" style="69" customWidth="1"/>
    <col min="6148" max="6148" width="17.140625" style="69" customWidth="1"/>
    <col min="6149" max="6149" width="16.5703125" style="69" customWidth="1"/>
    <col min="6150" max="6150" width="18" style="69" customWidth="1"/>
    <col min="6151" max="6152" width="17.85546875" style="69" customWidth="1"/>
    <col min="6153" max="6153" width="14.85546875" style="69" customWidth="1"/>
    <col min="6154" max="6154" width="14.5703125" style="69" customWidth="1"/>
    <col min="6155" max="6155" width="14.42578125" style="69" customWidth="1"/>
    <col min="6156" max="6156" width="17.7109375" style="69" customWidth="1"/>
    <col min="6157" max="6169" width="5.7109375" style="69" customWidth="1"/>
    <col min="6170" max="6170" width="9.140625" style="69" customWidth="1"/>
    <col min="6171" max="6190" width="5.7109375" style="69" customWidth="1"/>
    <col min="6191" max="6400" width="0.85546875" style="69"/>
    <col min="6401" max="6401" width="51.5703125" style="69" customWidth="1"/>
    <col min="6402" max="6402" width="15.140625" style="69" customWidth="1"/>
    <col min="6403" max="6403" width="16.140625" style="69" customWidth="1"/>
    <col min="6404" max="6404" width="17.140625" style="69" customWidth="1"/>
    <col min="6405" max="6405" width="16.5703125" style="69" customWidth="1"/>
    <col min="6406" max="6406" width="18" style="69" customWidth="1"/>
    <col min="6407" max="6408" width="17.85546875" style="69" customWidth="1"/>
    <col min="6409" max="6409" width="14.85546875" style="69" customWidth="1"/>
    <col min="6410" max="6410" width="14.5703125" style="69" customWidth="1"/>
    <col min="6411" max="6411" width="14.42578125" style="69" customWidth="1"/>
    <col min="6412" max="6412" width="17.7109375" style="69" customWidth="1"/>
    <col min="6413" max="6425" width="5.7109375" style="69" customWidth="1"/>
    <col min="6426" max="6426" width="9.140625" style="69" customWidth="1"/>
    <col min="6427" max="6446" width="5.7109375" style="69" customWidth="1"/>
    <col min="6447" max="6656" width="0.85546875" style="69"/>
    <col min="6657" max="6657" width="51.5703125" style="69" customWidth="1"/>
    <col min="6658" max="6658" width="15.140625" style="69" customWidth="1"/>
    <col min="6659" max="6659" width="16.140625" style="69" customWidth="1"/>
    <col min="6660" max="6660" width="17.140625" style="69" customWidth="1"/>
    <col min="6661" max="6661" width="16.5703125" style="69" customWidth="1"/>
    <col min="6662" max="6662" width="18" style="69" customWidth="1"/>
    <col min="6663" max="6664" width="17.85546875" style="69" customWidth="1"/>
    <col min="6665" max="6665" width="14.85546875" style="69" customWidth="1"/>
    <col min="6666" max="6666" width="14.5703125" style="69" customWidth="1"/>
    <col min="6667" max="6667" width="14.42578125" style="69" customWidth="1"/>
    <col min="6668" max="6668" width="17.7109375" style="69" customWidth="1"/>
    <col min="6669" max="6681" width="5.7109375" style="69" customWidth="1"/>
    <col min="6682" max="6682" width="9.140625" style="69" customWidth="1"/>
    <col min="6683" max="6702" width="5.7109375" style="69" customWidth="1"/>
    <col min="6703" max="6912" width="0.85546875" style="69"/>
    <col min="6913" max="6913" width="51.5703125" style="69" customWidth="1"/>
    <col min="6914" max="6914" width="15.140625" style="69" customWidth="1"/>
    <col min="6915" max="6915" width="16.140625" style="69" customWidth="1"/>
    <col min="6916" max="6916" width="17.140625" style="69" customWidth="1"/>
    <col min="6917" max="6917" width="16.5703125" style="69" customWidth="1"/>
    <col min="6918" max="6918" width="18" style="69" customWidth="1"/>
    <col min="6919" max="6920" width="17.85546875" style="69" customWidth="1"/>
    <col min="6921" max="6921" width="14.85546875" style="69" customWidth="1"/>
    <col min="6922" max="6922" width="14.5703125" style="69" customWidth="1"/>
    <col min="6923" max="6923" width="14.42578125" style="69" customWidth="1"/>
    <col min="6924" max="6924" width="17.7109375" style="69" customWidth="1"/>
    <col min="6925" max="6937" width="5.7109375" style="69" customWidth="1"/>
    <col min="6938" max="6938" width="9.140625" style="69" customWidth="1"/>
    <col min="6939" max="6958" width="5.7109375" style="69" customWidth="1"/>
    <col min="6959" max="7168" width="0.85546875" style="69"/>
    <col min="7169" max="7169" width="51.5703125" style="69" customWidth="1"/>
    <col min="7170" max="7170" width="15.140625" style="69" customWidth="1"/>
    <col min="7171" max="7171" width="16.140625" style="69" customWidth="1"/>
    <col min="7172" max="7172" width="17.140625" style="69" customWidth="1"/>
    <col min="7173" max="7173" width="16.5703125" style="69" customWidth="1"/>
    <col min="7174" max="7174" width="18" style="69" customWidth="1"/>
    <col min="7175" max="7176" width="17.85546875" style="69" customWidth="1"/>
    <col min="7177" max="7177" width="14.85546875" style="69" customWidth="1"/>
    <col min="7178" max="7178" width="14.5703125" style="69" customWidth="1"/>
    <col min="7179" max="7179" width="14.42578125" style="69" customWidth="1"/>
    <col min="7180" max="7180" width="17.7109375" style="69" customWidth="1"/>
    <col min="7181" max="7193" width="5.7109375" style="69" customWidth="1"/>
    <col min="7194" max="7194" width="9.140625" style="69" customWidth="1"/>
    <col min="7195" max="7214" width="5.7109375" style="69" customWidth="1"/>
    <col min="7215" max="7424" width="0.85546875" style="69"/>
    <col min="7425" max="7425" width="51.5703125" style="69" customWidth="1"/>
    <col min="7426" max="7426" width="15.140625" style="69" customWidth="1"/>
    <col min="7427" max="7427" width="16.140625" style="69" customWidth="1"/>
    <col min="7428" max="7428" width="17.140625" style="69" customWidth="1"/>
    <col min="7429" max="7429" width="16.5703125" style="69" customWidth="1"/>
    <col min="7430" max="7430" width="18" style="69" customWidth="1"/>
    <col min="7431" max="7432" width="17.85546875" style="69" customWidth="1"/>
    <col min="7433" max="7433" width="14.85546875" style="69" customWidth="1"/>
    <col min="7434" max="7434" width="14.5703125" style="69" customWidth="1"/>
    <col min="7435" max="7435" width="14.42578125" style="69" customWidth="1"/>
    <col min="7436" max="7436" width="17.7109375" style="69" customWidth="1"/>
    <col min="7437" max="7449" width="5.7109375" style="69" customWidth="1"/>
    <col min="7450" max="7450" width="9.140625" style="69" customWidth="1"/>
    <col min="7451" max="7470" width="5.7109375" style="69" customWidth="1"/>
    <col min="7471" max="7680" width="0.85546875" style="69"/>
    <col min="7681" max="7681" width="51.5703125" style="69" customWidth="1"/>
    <col min="7682" max="7682" width="15.140625" style="69" customWidth="1"/>
    <col min="7683" max="7683" width="16.140625" style="69" customWidth="1"/>
    <col min="7684" max="7684" width="17.140625" style="69" customWidth="1"/>
    <col min="7685" max="7685" width="16.5703125" style="69" customWidth="1"/>
    <col min="7686" max="7686" width="18" style="69" customWidth="1"/>
    <col min="7687" max="7688" width="17.85546875" style="69" customWidth="1"/>
    <col min="7689" max="7689" width="14.85546875" style="69" customWidth="1"/>
    <col min="7690" max="7690" width="14.5703125" style="69" customWidth="1"/>
    <col min="7691" max="7691" width="14.42578125" style="69" customWidth="1"/>
    <col min="7692" max="7692" width="17.7109375" style="69" customWidth="1"/>
    <col min="7693" max="7705" width="5.7109375" style="69" customWidth="1"/>
    <col min="7706" max="7706" width="9.140625" style="69" customWidth="1"/>
    <col min="7707" max="7726" width="5.7109375" style="69" customWidth="1"/>
    <col min="7727" max="7936" width="0.85546875" style="69"/>
    <col min="7937" max="7937" width="51.5703125" style="69" customWidth="1"/>
    <col min="7938" max="7938" width="15.140625" style="69" customWidth="1"/>
    <col min="7939" max="7939" width="16.140625" style="69" customWidth="1"/>
    <col min="7940" max="7940" width="17.140625" style="69" customWidth="1"/>
    <col min="7941" max="7941" width="16.5703125" style="69" customWidth="1"/>
    <col min="7942" max="7942" width="18" style="69" customWidth="1"/>
    <col min="7943" max="7944" width="17.85546875" style="69" customWidth="1"/>
    <col min="7945" max="7945" width="14.85546875" style="69" customWidth="1"/>
    <col min="7946" max="7946" width="14.5703125" style="69" customWidth="1"/>
    <col min="7947" max="7947" width="14.42578125" style="69" customWidth="1"/>
    <col min="7948" max="7948" width="17.7109375" style="69" customWidth="1"/>
    <col min="7949" max="7961" width="5.7109375" style="69" customWidth="1"/>
    <col min="7962" max="7962" width="9.140625" style="69" customWidth="1"/>
    <col min="7963" max="7982" width="5.7109375" style="69" customWidth="1"/>
    <col min="7983" max="8192" width="0.85546875" style="69"/>
    <col min="8193" max="8193" width="51.5703125" style="69" customWidth="1"/>
    <col min="8194" max="8194" width="15.140625" style="69" customWidth="1"/>
    <col min="8195" max="8195" width="16.140625" style="69" customWidth="1"/>
    <col min="8196" max="8196" width="17.140625" style="69" customWidth="1"/>
    <col min="8197" max="8197" width="16.5703125" style="69" customWidth="1"/>
    <col min="8198" max="8198" width="18" style="69" customWidth="1"/>
    <col min="8199" max="8200" width="17.85546875" style="69" customWidth="1"/>
    <col min="8201" max="8201" width="14.85546875" style="69" customWidth="1"/>
    <col min="8202" max="8202" width="14.5703125" style="69" customWidth="1"/>
    <col min="8203" max="8203" width="14.42578125" style="69" customWidth="1"/>
    <col min="8204" max="8204" width="17.7109375" style="69" customWidth="1"/>
    <col min="8205" max="8217" width="5.7109375" style="69" customWidth="1"/>
    <col min="8218" max="8218" width="9.140625" style="69" customWidth="1"/>
    <col min="8219" max="8238" width="5.7109375" style="69" customWidth="1"/>
    <col min="8239" max="8448" width="0.85546875" style="69"/>
    <col min="8449" max="8449" width="51.5703125" style="69" customWidth="1"/>
    <col min="8450" max="8450" width="15.140625" style="69" customWidth="1"/>
    <col min="8451" max="8451" width="16.140625" style="69" customWidth="1"/>
    <col min="8452" max="8452" width="17.140625" style="69" customWidth="1"/>
    <col min="8453" max="8453" width="16.5703125" style="69" customWidth="1"/>
    <col min="8454" max="8454" width="18" style="69" customWidth="1"/>
    <col min="8455" max="8456" width="17.85546875" style="69" customWidth="1"/>
    <col min="8457" max="8457" width="14.85546875" style="69" customWidth="1"/>
    <col min="8458" max="8458" width="14.5703125" style="69" customWidth="1"/>
    <col min="8459" max="8459" width="14.42578125" style="69" customWidth="1"/>
    <col min="8460" max="8460" width="17.7109375" style="69" customWidth="1"/>
    <col min="8461" max="8473" width="5.7109375" style="69" customWidth="1"/>
    <col min="8474" max="8474" width="9.140625" style="69" customWidth="1"/>
    <col min="8475" max="8494" width="5.7109375" style="69" customWidth="1"/>
    <col min="8495" max="8704" width="0.85546875" style="69"/>
    <col min="8705" max="8705" width="51.5703125" style="69" customWidth="1"/>
    <col min="8706" max="8706" width="15.140625" style="69" customWidth="1"/>
    <col min="8707" max="8707" width="16.140625" style="69" customWidth="1"/>
    <col min="8708" max="8708" width="17.140625" style="69" customWidth="1"/>
    <col min="8709" max="8709" width="16.5703125" style="69" customWidth="1"/>
    <col min="8710" max="8710" width="18" style="69" customWidth="1"/>
    <col min="8711" max="8712" width="17.85546875" style="69" customWidth="1"/>
    <col min="8713" max="8713" width="14.85546875" style="69" customWidth="1"/>
    <col min="8714" max="8714" width="14.5703125" style="69" customWidth="1"/>
    <col min="8715" max="8715" width="14.42578125" style="69" customWidth="1"/>
    <col min="8716" max="8716" width="17.7109375" style="69" customWidth="1"/>
    <col min="8717" max="8729" width="5.7109375" style="69" customWidth="1"/>
    <col min="8730" max="8730" width="9.140625" style="69" customWidth="1"/>
    <col min="8731" max="8750" width="5.7109375" style="69" customWidth="1"/>
    <col min="8751" max="8960" width="0.85546875" style="69"/>
    <col min="8961" max="8961" width="51.5703125" style="69" customWidth="1"/>
    <col min="8962" max="8962" width="15.140625" style="69" customWidth="1"/>
    <col min="8963" max="8963" width="16.140625" style="69" customWidth="1"/>
    <col min="8964" max="8964" width="17.140625" style="69" customWidth="1"/>
    <col min="8965" max="8965" width="16.5703125" style="69" customWidth="1"/>
    <col min="8966" max="8966" width="18" style="69" customWidth="1"/>
    <col min="8967" max="8968" width="17.85546875" style="69" customWidth="1"/>
    <col min="8969" max="8969" width="14.85546875" style="69" customWidth="1"/>
    <col min="8970" max="8970" width="14.5703125" style="69" customWidth="1"/>
    <col min="8971" max="8971" width="14.42578125" style="69" customWidth="1"/>
    <col min="8972" max="8972" width="17.7109375" style="69" customWidth="1"/>
    <col min="8973" max="8985" width="5.7109375" style="69" customWidth="1"/>
    <col min="8986" max="8986" width="9.140625" style="69" customWidth="1"/>
    <col min="8987" max="9006" width="5.7109375" style="69" customWidth="1"/>
    <col min="9007" max="9216" width="0.85546875" style="69"/>
    <col min="9217" max="9217" width="51.5703125" style="69" customWidth="1"/>
    <col min="9218" max="9218" width="15.140625" style="69" customWidth="1"/>
    <col min="9219" max="9219" width="16.140625" style="69" customWidth="1"/>
    <col min="9220" max="9220" width="17.140625" style="69" customWidth="1"/>
    <col min="9221" max="9221" width="16.5703125" style="69" customWidth="1"/>
    <col min="9222" max="9222" width="18" style="69" customWidth="1"/>
    <col min="9223" max="9224" width="17.85546875" style="69" customWidth="1"/>
    <col min="9225" max="9225" width="14.85546875" style="69" customWidth="1"/>
    <col min="9226" max="9226" width="14.5703125" style="69" customWidth="1"/>
    <col min="9227" max="9227" width="14.42578125" style="69" customWidth="1"/>
    <col min="9228" max="9228" width="17.7109375" style="69" customWidth="1"/>
    <col min="9229" max="9241" width="5.7109375" style="69" customWidth="1"/>
    <col min="9242" max="9242" width="9.140625" style="69" customWidth="1"/>
    <col min="9243" max="9262" width="5.7109375" style="69" customWidth="1"/>
    <col min="9263" max="9472" width="0.85546875" style="69"/>
    <col min="9473" max="9473" width="51.5703125" style="69" customWidth="1"/>
    <col min="9474" max="9474" width="15.140625" style="69" customWidth="1"/>
    <col min="9475" max="9475" width="16.140625" style="69" customWidth="1"/>
    <col min="9476" max="9476" width="17.140625" style="69" customWidth="1"/>
    <col min="9477" max="9477" width="16.5703125" style="69" customWidth="1"/>
    <col min="9478" max="9478" width="18" style="69" customWidth="1"/>
    <col min="9479" max="9480" width="17.85546875" style="69" customWidth="1"/>
    <col min="9481" max="9481" width="14.85546875" style="69" customWidth="1"/>
    <col min="9482" max="9482" width="14.5703125" style="69" customWidth="1"/>
    <col min="9483" max="9483" width="14.42578125" style="69" customWidth="1"/>
    <col min="9484" max="9484" width="17.7109375" style="69" customWidth="1"/>
    <col min="9485" max="9497" width="5.7109375" style="69" customWidth="1"/>
    <col min="9498" max="9498" width="9.140625" style="69" customWidth="1"/>
    <col min="9499" max="9518" width="5.7109375" style="69" customWidth="1"/>
    <col min="9519" max="9728" width="0.85546875" style="69"/>
    <col min="9729" max="9729" width="51.5703125" style="69" customWidth="1"/>
    <col min="9730" max="9730" width="15.140625" style="69" customWidth="1"/>
    <col min="9731" max="9731" width="16.140625" style="69" customWidth="1"/>
    <col min="9732" max="9732" width="17.140625" style="69" customWidth="1"/>
    <col min="9733" max="9733" width="16.5703125" style="69" customWidth="1"/>
    <col min="9734" max="9734" width="18" style="69" customWidth="1"/>
    <col min="9735" max="9736" width="17.85546875" style="69" customWidth="1"/>
    <col min="9737" max="9737" width="14.85546875" style="69" customWidth="1"/>
    <col min="9738" max="9738" width="14.5703125" style="69" customWidth="1"/>
    <col min="9739" max="9739" width="14.42578125" style="69" customWidth="1"/>
    <col min="9740" max="9740" width="17.7109375" style="69" customWidth="1"/>
    <col min="9741" max="9753" width="5.7109375" style="69" customWidth="1"/>
    <col min="9754" max="9754" width="9.140625" style="69" customWidth="1"/>
    <col min="9755" max="9774" width="5.7109375" style="69" customWidth="1"/>
    <col min="9775" max="9984" width="0.85546875" style="69"/>
    <col min="9985" max="9985" width="51.5703125" style="69" customWidth="1"/>
    <col min="9986" max="9986" width="15.140625" style="69" customWidth="1"/>
    <col min="9987" max="9987" width="16.140625" style="69" customWidth="1"/>
    <col min="9988" max="9988" width="17.140625" style="69" customWidth="1"/>
    <col min="9989" max="9989" width="16.5703125" style="69" customWidth="1"/>
    <col min="9990" max="9990" width="18" style="69" customWidth="1"/>
    <col min="9991" max="9992" width="17.85546875" style="69" customWidth="1"/>
    <col min="9993" max="9993" width="14.85546875" style="69" customWidth="1"/>
    <col min="9994" max="9994" width="14.5703125" style="69" customWidth="1"/>
    <col min="9995" max="9995" width="14.42578125" style="69" customWidth="1"/>
    <col min="9996" max="9996" width="17.7109375" style="69" customWidth="1"/>
    <col min="9997" max="10009" width="5.7109375" style="69" customWidth="1"/>
    <col min="10010" max="10010" width="9.140625" style="69" customWidth="1"/>
    <col min="10011" max="10030" width="5.7109375" style="69" customWidth="1"/>
    <col min="10031" max="10240" width="0.85546875" style="69"/>
    <col min="10241" max="10241" width="51.5703125" style="69" customWidth="1"/>
    <col min="10242" max="10242" width="15.140625" style="69" customWidth="1"/>
    <col min="10243" max="10243" width="16.140625" style="69" customWidth="1"/>
    <col min="10244" max="10244" width="17.140625" style="69" customWidth="1"/>
    <col min="10245" max="10245" width="16.5703125" style="69" customWidth="1"/>
    <col min="10246" max="10246" width="18" style="69" customWidth="1"/>
    <col min="10247" max="10248" width="17.85546875" style="69" customWidth="1"/>
    <col min="10249" max="10249" width="14.85546875" style="69" customWidth="1"/>
    <col min="10250" max="10250" width="14.5703125" style="69" customWidth="1"/>
    <col min="10251" max="10251" width="14.42578125" style="69" customWidth="1"/>
    <col min="10252" max="10252" width="17.7109375" style="69" customWidth="1"/>
    <col min="10253" max="10265" width="5.7109375" style="69" customWidth="1"/>
    <col min="10266" max="10266" width="9.140625" style="69" customWidth="1"/>
    <col min="10267" max="10286" width="5.7109375" style="69" customWidth="1"/>
    <col min="10287" max="10496" width="0.85546875" style="69"/>
    <col min="10497" max="10497" width="51.5703125" style="69" customWidth="1"/>
    <col min="10498" max="10498" width="15.140625" style="69" customWidth="1"/>
    <col min="10499" max="10499" width="16.140625" style="69" customWidth="1"/>
    <col min="10500" max="10500" width="17.140625" style="69" customWidth="1"/>
    <col min="10501" max="10501" width="16.5703125" style="69" customWidth="1"/>
    <col min="10502" max="10502" width="18" style="69" customWidth="1"/>
    <col min="10503" max="10504" width="17.85546875" style="69" customWidth="1"/>
    <col min="10505" max="10505" width="14.85546875" style="69" customWidth="1"/>
    <col min="10506" max="10506" width="14.5703125" style="69" customWidth="1"/>
    <col min="10507" max="10507" width="14.42578125" style="69" customWidth="1"/>
    <col min="10508" max="10508" width="17.7109375" style="69" customWidth="1"/>
    <col min="10509" max="10521" width="5.7109375" style="69" customWidth="1"/>
    <col min="10522" max="10522" width="9.140625" style="69" customWidth="1"/>
    <col min="10523" max="10542" width="5.7109375" style="69" customWidth="1"/>
    <col min="10543" max="10752" width="0.85546875" style="69"/>
    <col min="10753" max="10753" width="51.5703125" style="69" customWidth="1"/>
    <col min="10754" max="10754" width="15.140625" style="69" customWidth="1"/>
    <col min="10755" max="10755" width="16.140625" style="69" customWidth="1"/>
    <col min="10756" max="10756" width="17.140625" style="69" customWidth="1"/>
    <col min="10757" max="10757" width="16.5703125" style="69" customWidth="1"/>
    <col min="10758" max="10758" width="18" style="69" customWidth="1"/>
    <col min="10759" max="10760" width="17.85546875" style="69" customWidth="1"/>
    <col min="10761" max="10761" width="14.85546875" style="69" customWidth="1"/>
    <col min="10762" max="10762" width="14.5703125" style="69" customWidth="1"/>
    <col min="10763" max="10763" width="14.42578125" style="69" customWidth="1"/>
    <col min="10764" max="10764" width="17.7109375" style="69" customWidth="1"/>
    <col min="10765" max="10777" width="5.7109375" style="69" customWidth="1"/>
    <col min="10778" max="10778" width="9.140625" style="69" customWidth="1"/>
    <col min="10779" max="10798" width="5.7109375" style="69" customWidth="1"/>
    <col min="10799" max="11008" width="0.85546875" style="69"/>
    <col min="11009" max="11009" width="51.5703125" style="69" customWidth="1"/>
    <col min="11010" max="11010" width="15.140625" style="69" customWidth="1"/>
    <col min="11011" max="11011" width="16.140625" style="69" customWidth="1"/>
    <col min="11012" max="11012" width="17.140625" style="69" customWidth="1"/>
    <col min="11013" max="11013" width="16.5703125" style="69" customWidth="1"/>
    <col min="11014" max="11014" width="18" style="69" customWidth="1"/>
    <col min="11015" max="11016" width="17.85546875" style="69" customWidth="1"/>
    <col min="11017" max="11017" width="14.85546875" style="69" customWidth="1"/>
    <col min="11018" max="11018" width="14.5703125" style="69" customWidth="1"/>
    <col min="11019" max="11019" width="14.42578125" style="69" customWidth="1"/>
    <col min="11020" max="11020" width="17.7109375" style="69" customWidth="1"/>
    <col min="11021" max="11033" width="5.7109375" style="69" customWidth="1"/>
    <col min="11034" max="11034" width="9.140625" style="69" customWidth="1"/>
    <col min="11035" max="11054" width="5.7109375" style="69" customWidth="1"/>
    <col min="11055" max="11264" width="0.85546875" style="69"/>
    <col min="11265" max="11265" width="51.5703125" style="69" customWidth="1"/>
    <col min="11266" max="11266" width="15.140625" style="69" customWidth="1"/>
    <col min="11267" max="11267" width="16.140625" style="69" customWidth="1"/>
    <col min="11268" max="11268" width="17.140625" style="69" customWidth="1"/>
    <col min="11269" max="11269" width="16.5703125" style="69" customWidth="1"/>
    <col min="11270" max="11270" width="18" style="69" customWidth="1"/>
    <col min="11271" max="11272" width="17.85546875" style="69" customWidth="1"/>
    <col min="11273" max="11273" width="14.85546875" style="69" customWidth="1"/>
    <col min="11274" max="11274" width="14.5703125" style="69" customWidth="1"/>
    <col min="11275" max="11275" width="14.42578125" style="69" customWidth="1"/>
    <col min="11276" max="11276" width="17.7109375" style="69" customWidth="1"/>
    <col min="11277" max="11289" width="5.7109375" style="69" customWidth="1"/>
    <col min="11290" max="11290" width="9.140625" style="69" customWidth="1"/>
    <col min="11291" max="11310" width="5.7109375" style="69" customWidth="1"/>
    <col min="11311" max="11520" width="0.85546875" style="69"/>
    <col min="11521" max="11521" width="51.5703125" style="69" customWidth="1"/>
    <col min="11522" max="11522" width="15.140625" style="69" customWidth="1"/>
    <col min="11523" max="11523" width="16.140625" style="69" customWidth="1"/>
    <col min="11524" max="11524" width="17.140625" style="69" customWidth="1"/>
    <col min="11525" max="11525" width="16.5703125" style="69" customWidth="1"/>
    <col min="11526" max="11526" width="18" style="69" customWidth="1"/>
    <col min="11527" max="11528" width="17.85546875" style="69" customWidth="1"/>
    <col min="11529" max="11529" width="14.85546875" style="69" customWidth="1"/>
    <col min="11530" max="11530" width="14.5703125" style="69" customWidth="1"/>
    <col min="11531" max="11531" width="14.42578125" style="69" customWidth="1"/>
    <col min="11532" max="11532" width="17.7109375" style="69" customWidth="1"/>
    <col min="11533" max="11545" width="5.7109375" style="69" customWidth="1"/>
    <col min="11546" max="11546" width="9.140625" style="69" customWidth="1"/>
    <col min="11547" max="11566" width="5.7109375" style="69" customWidth="1"/>
    <col min="11567" max="11776" width="0.85546875" style="69"/>
    <col min="11777" max="11777" width="51.5703125" style="69" customWidth="1"/>
    <col min="11778" max="11778" width="15.140625" style="69" customWidth="1"/>
    <col min="11779" max="11779" width="16.140625" style="69" customWidth="1"/>
    <col min="11780" max="11780" width="17.140625" style="69" customWidth="1"/>
    <col min="11781" max="11781" width="16.5703125" style="69" customWidth="1"/>
    <col min="11782" max="11782" width="18" style="69" customWidth="1"/>
    <col min="11783" max="11784" width="17.85546875" style="69" customWidth="1"/>
    <col min="11785" max="11785" width="14.85546875" style="69" customWidth="1"/>
    <col min="11786" max="11786" width="14.5703125" style="69" customWidth="1"/>
    <col min="11787" max="11787" width="14.42578125" style="69" customWidth="1"/>
    <col min="11788" max="11788" width="17.7109375" style="69" customWidth="1"/>
    <col min="11789" max="11801" width="5.7109375" style="69" customWidth="1"/>
    <col min="11802" max="11802" width="9.140625" style="69" customWidth="1"/>
    <col min="11803" max="11822" width="5.7109375" style="69" customWidth="1"/>
    <col min="11823" max="12032" width="0.85546875" style="69"/>
    <col min="12033" max="12033" width="51.5703125" style="69" customWidth="1"/>
    <col min="12034" max="12034" width="15.140625" style="69" customWidth="1"/>
    <col min="12035" max="12035" width="16.140625" style="69" customWidth="1"/>
    <col min="12036" max="12036" width="17.140625" style="69" customWidth="1"/>
    <col min="12037" max="12037" width="16.5703125" style="69" customWidth="1"/>
    <col min="12038" max="12038" width="18" style="69" customWidth="1"/>
    <col min="12039" max="12040" width="17.85546875" style="69" customWidth="1"/>
    <col min="12041" max="12041" width="14.85546875" style="69" customWidth="1"/>
    <col min="12042" max="12042" width="14.5703125" style="69" customWidth="1"/>
    <col min="12043" max="12043" width="14.42578125" style="69" customWidth="1"/>
    <col min="12044" max="12044" width="17.7109375" style="69" customWidth="1"/>
    <col min="12045" max="12057" width="5.7109375" style="69" customWidth="1"/>
    <col min="12058" max="12058" width="9.140625" style="69" customWidth="1"/>
    <col min="12059" max="12078" width="5.7109375" style="69" customWidth="1"/>
    <col min="12079" max="12288" width="0.85546875" style="69"/>
    <col min="12289" max="12289" width="51.5703125" style="69" customWidth="1"/>
    <col min="12290" max="12290" width="15.140625" style="69" customWidth="1"/>
    <col min="12291" max="12291" width="16.140625" style="69" customWidth="1"/>
    <col min="12292" max="12292" width="17.140625" style="69" customWidth="1"/>
    <col min="12293" max="12293" width="16.5703125" style="69" customWidth="1"/>
    <col min="12294" max="12294" width="18" style="69" customWidth="1"/>
    <col min="12295" max="12296" width="17.85546875" style="69" customWidth="1"/>
    <col min="12297" max="12297" width="14.85546875" style="69" customWidth="1"/>
    <col min="12298" max="12298" width="14.5703125" style="69" customWidth="1"/>
    <col min="12299" max="12299" width="14.42578125" style="69" customWidth="1"/>
    <col min="12300" max="12300" width="17.7109375" style="69" customWidth="1"/>
    <col min="12301" max="12313" width="5.7109375" style="69" customWidth="1"/>
    <col min="12314" max="12314" width="9.140625" style="69" customWidth="1"/>
    <col min="12315" max="12334" width="5.7109375" style="69" customWidth="1"/>
    <col min="12335" max="12544" width="0.85546875" style="69"/>
    <col min="12545" max="12545" width="51.5703125" style="69" customWidth="1"/>
    <col min="12546" max="12546" width="15.140625" style="69" customWidth="1"/>
    <col min="12547" max="12547" width="16.140625" style="69" customWidth="1"/>
    <col min="12548" max="12548" width="17.140625" style="69" customWidth="1"/>
    <col min="12549" max="12549" width="16.5703125" style="69" customWidth="1"/>
    <col min="12550" max="12550" width="18" style="69" customWidth="1"/>
    <col min="12551" max="12552" width="17.85546875" style="69" customWidth="1"/>
    <col min="12553" max="12553" width="14.85546875" style="69" customWidth="1"/>
    <col min="12554" max="12554" width="14.5703125" style="69" customWidth="1"/>
    <col min="12555" max="12555" width="14.42578125" style="69" customWidth="1"/>
    <col min="12556" max="12556" width="17.7109375" style="69" customWidth="1"/>
    <col min="12557" max="12569" width="5.7109375" style="69" customWidth="1"/>
    <col min="12570" max="12570" width="9.140625" style="69" customWidth="1"/>
    <col min="12571" max="12590" width="5.7109375" style="69" customWidth="1"/>
    <col min="12591" max="12800" width="0.85546875" style="69"/>
    <col min="12801" max="12801" width="51.5703125" style="69" customWidth="1"/>
    <col min="12802" max="12802" width="15.140625" style="69" customWidth="1"/>
    <col min="12803" max="12803" width="16.140625" style="69" customWidth="1"/>
    <col min="12804" max="12804" width="17.140625" style="69" customWidth="1"/>
    <col min="12805" max="12805" width="16.5703125" style="69" customWidth="1"/>
    <col min="12806" max="12806" width="18" style="69" customWidth="1"/>
    <col min="12807" max="12808" width="17.85546875" style="69" customWidth="1"/>
    <col min="12809" max="12809" width="14.85546875" style="69" customWidth="1"/>
    <col min="12810" max="12810" width="14.5703125" style="69" customWidth="1"/>
    <col min="12811" max="12811" width="14.42578125" style="69" customWidth="1"/>
    <col min="12812" max="12812" width="17.7109375" style="69" customWidth="1"/>
    <col min="12813" max="12825" width="5.7109375" style="69" customWidth="1"/>
    <col min="12826" max="12826" width="9.140625" style="69" customWidth="1"/>
    <col min="12827" max="12846" width="5.7109375" style="69" customWidth="1"/>
    <col min="12847" max="13056" width="0.85546875" style="69"/>
    <col min="13057" max="13057" width="51.5703125" style="69" customWidth="1"/>
    <col min="13058" max="13058" width="15.140625" style="69" customWidth="1"/>
    <col min="13059" max="13059" width="16.140625" style="69" customWidth="1"/>
    <col min="13060" max="13060" width="17.140625" style="69" customWidth="1"/>
    <col min="13061" max="13061" width="16.5703125" style="69" customWidth="1"/>
    <col min="13062" max="13062" width="18" style="69" customWidth="1"/>
    <col min="13063" max="13064" width="17.85546875" style="69" customWidth="1"/>
    <col min="13065" max="13065" width="14.85546875" style="69" customWidth="1"/>
    <col min="13066" max="13066" width="14.5703125" style="69" customWidth="1"/>
    <col min="13067" max="13067" width="14.42578125" style="69" customWidth="1"/>
    <col min="13068" max="13068" width="17.7109375" style="69" customWidth="1"/>
    <col min="13069" max="13081" width="5.7109375" style="69" customWidth="1"/>
    <col min="13082" max="13082" width="9.140625" style="69" customWidth="1"/>
    <col min="13083" max="13102" width="5.7109375" style="69" customWidth="1"/>
    <col min="13103" max="13312" width="0.85546875" style="69"/>
    <col min="13313" max="13313" width="51.5703125" style="69" customWidth="1"/>
    <col min="13314" max="13314" width="15.140625" style="69" customWidth="1"/>
    <col min="13315" max="13315" width="16.140625" style="69" customWidth="1"/>
    <col min="13316" max="13316" width="17.140625" style="69" customWidth="1"/>
    <col min="13317" max="13317" width="16.5703125" style="69" customWidth="1"/>
    <col min="13318" max="13318" width="18" style="69" customWidth="1"/>
    <col min="13319" max="13320" width="17.85546875" style="69" customWidth="1"/>
    <col min="13321" max="13321" width="14.85546875" style="69" customWidth="1"/>
    <col min="13322" max="13322" width="14.5703125" style="69" customWidth="1"/>
    <col min="13323" max="13323" width="14.42578125" style="69" customWidth="1"/>
    <col min="13324" max="13324" width="17.7109375" style="69" customWidth="1"/>
    <col min="13325" max="13337" width="5.7109375" style="69" customWidth="1"/>
    <col min="13338" max="13338" width="9.140625" style="69" customWidth="1"/>
    <col min="13339" max="13358" width="5.7109375" style="69" customWidth="1"/>
    <col min="13359" max="13568" width="0.85546875" style="69"/>
    <col min="13569" max="13569" width="51.5703125" style="69" customWidth="1"/>
    <col min="13570" max="13570" width="15.140625" style="69" customWidth="1"/>
    <col min="13571" max="13571" width="16.140625" style="69" customWidth="1"/>
    <col min="13572" max="13572" width="17.140625" style="69" customWidth="1"/>
    <col min="13573" max="13573" width="16.5703125" style="69" customWidth="1"/>
    <col min="13574" max="13574" width="18" style="69" customWidth="1"/>
    <col min="13575" max="13576" width="17.85546875" style="69" customWidth="1"/>
    <col min="13577" max="13577" width="14.85546875" style="69" customWidth="1"/>
    <col min="13578" max="13578" width="14.5703125" style="69" customWidth="1"/>
    <col min="13579" max="13579" width="14.42578125" style="69" customWidth="1"/>
    <col min="13580" max="13580" width="17.7109375" style="69" customWidth="1"/>
    <col min="13581" max="13593" width="5.7109375" style="69" customWidth="1"/>
    <col min="13594" max="13594" width="9.140625" style="69" customWidth="1"/>
    <col min="13595" max="13614" width="5.7109375" style="69" customWidth="1"/>
    <col min="13615" max="13824" width="0.85546875" style="69"/>
    <col min="13825" max="13825" width="51.5703125" style="69" customWidth="1"/>
    <col min="13826" max="13826" width="15.140625" style="69" customWidth="1"/>
    <col min="13827" max="13827" width="16.140625" style="69" customWidth="1"/>
    <col min="13828" max="13828" width="17.140625" style="69" customWidth="1"/>
    <col min="13829" max="13829" width="16.5703125" style="69" customWidth="1"/>
    <col min="13830" max="13830" width="18" style="69" customWidth="1"/>
    <col min="13831" max="13832" width="17.85546875" style="69" customWidth="1"/>
    <col min="13833" max="13833" width="14.85546875" style="69" customWidth="1"/>
    <col min="13834" max="13834" width="14.5703125" style="69" customWidth="1"/>
    <col min="13835" max="13835" width="14.42578125" style="69" customWidth="1"/>
    <col min="13836" max="13836" width="17.7109375" style="69" customWidth="1"/>
    <col min="13837" max="13849" width="5.7109375" style="69" customWidth="1"/>
    <col min="13850" max="13850" width="9.140625" style="69" customWidth="1"/>
    <col min="13851" max="13870" width="5.7109375" style="69" customWidth="1"/>
    <col min="13871" max="14080" width="0.85546875" style="69"/>
    <col min="14081" max="14081" width="51.5703125" style="69" customWidth="1"/>
    <col min="14082" max="14082" width="15.140625" style="69" customWidth="1"/>
    <col min="14083" max="14083" width="16.140625" style="69" customWidth="1"/>
    <col min="14084" max="14084" width="17.140625" style="69" customWidth="1"/>
    <col min="14085" max="14085" width="16.5703125" style="69" customWidth="1"/>
    <col min="14086" max="14086" width="18" style="69" customWidth="1"/>
    <col min="14087" max="14088" width="17.85546875" style="69" customWidth="1"/>
    <col min="14089" max="14089" width="14.85546875" style="69" customWidth="1"/>
    <col min="14090" max="14090" width="14.5703125" style="69" customWidth="1"/>
    <col min="14091" max="14091" width="14.42578125" style="69" customWidth="1"/>
    <col min="14092" max="14092" width="17.7109375" style="69" customWidth="1"/>
    <col min="14093" max="14105" width="5.7109375" style="69" customWidth="1"/>
    <col min="14106" max="14106" width="9.140625" style="69" customWidth="1"/>
    <col min="14107" max="14126" width="5.7109375" style="69" customWidth="1"/>
    <col min="14127" max="14336" width="0.85546875" style="69"/>
    <col min="14337" max="14337" width="51.5703125" style="69" customWidth="1"/>
    <col min="14338" max="14338" width="15.140625" style="69" customWidth="1"/>
    <col min="14339" max="14339" width="16.140625" style="69" customWidth="1"/>
    <col min="14340" max="14340" width="17.140625" style="69" customWidth="1"/>
    <col min="14341" max="14341" width="16.5703125" style="69" customWidth="1"/>
    <col min="14342" max="14342" width="18" style="69" customWidth="1"/>
    <col min="14343" max="14344" width="17.85546875" style="69" customWidth="1"/>
    <col min="14345" max="14345" width="14.85546875" style="69" customWidth="1"/>
    <col min="14346" max="14346" width="14.5703125" style="69" customWidth="1"/>
    <col min="14347" max="14347" width="14.42578125" style="69" customWidth="1"/>
    <col min="14348" max="14348" width="17.7109375" style="69" customWidth="1"/>
    <col min="14349" max="14361" width="5.7109375" style="69" customWidth="1"/>
    <col min="14362" max="14362" width="9.140625" style="69" customWidth="1"/>
    <col min="14363" max="14382" width="5.7109375" style="69" customWidth="1"/>
    <col min="14383" max="14592" width="0.85546875" style="69"/>
    <col min="14593" max="14593" width="51.5703125" style="69" customWidth="1"/>
    <col min="14594" max="14594" width="15.140625" style="69" customWidth="1"/>
    <col min="14595" max="14595" width="16.140625" style="69" customWidth="1"/>
    <col min="14596" max="14596" width="17.140625" style="69" customWidth="1"/>
    <col min="14597" max="14597" width="16.5703125" style="69" customWidth="1"/>
    <col min="14598" max="14598" width="18" style="69" customWidth="1"/>
    <col min="14599" max="14600" width="17.85546875" style="69" customWidth="1"/>
    <col min="14601" max="14601" width="14.85546875" style="69" customWidth="1"/>
    <col min="14602" max="14602" width="14.5703125" style="69" customWidth="1"/>
    <col min="14603" max="14603" width="14.42578125" style="69" customWidth="1"/>
    <col min="14604" max="14604" width="17.7109375" style="69" customWidth="1"/>
    <col min="14605" max="14617" width="5.7109375" style="69" customWidth="1"/>
    <col min="14618" max="14618" width="9.140625" style="69" customWidth="1"/>
    <col min="14619" max="14638" width="5.7109375" style="69" customWidth="1"/>
    <col min="14639" max="14848" width="0.85546875" style="69"/>
    <col min="14849" max="14849" width="51.5703125" style="69" customWidth="1"/>
    <col min="14850" max="14850" width="15.140625" style="69" customWidth="1"/>
    <col min="14851" max="14851" width="16.140625" style="69" customWidth="1"/>
    <col min="14852" max="14852" width="17.140625" style="69" customWidth="1"/>
    <col min="14853" max="14853" width="16.5703125" style="69" customWidth="1"/>
    <col min="14854" max="14854" width="18" style="69" customWidth="1"/>
    <col min="14855" max="14856" width="17.85546875" style="69" customWidth="1"/>
    <col min="14857" max="14857" width="14.85546875" style="69" customWidth="1"/>
    <col min="14858" max="14858" width="14.5703125" style="69" customWidth="1"/>
    <col min="14859" max="14859" width="14.42578125" style="69" customWidth="1"/>
    <col min="14860" max="14860" width="17.7109375" style="69" customWidth="1"/>
    <col min="14861" max="14873" width="5.7109375" style="69" customWidth="1"/>
    <col min="14874" max="14874" width="9.140625" style="69" customWidth="1"/>
    <col min="14875" max="14894" width="5.7109375" style="69" customWidth="1"/>
    <col min="14895" max="15104" width="0.85546875" style="69"/>
    <col min="15105" max="15105" width="51.5703125" style="69" customWidth="1"/>
    <col min="15106" max="15106" width="15.140625" style="69" customWidth="1"/>
    <col min="15107" max="15107" width="16.140625" style="69" customWidth="1"/>
    <col min="15108" max="15108" width="17.140625" style="69" customWidth="1"/>
    <col min="15109" max="15109" width="16.5703125" style="69" customWidth="1"/>
    <col min="15110" max="15110" width="18" style="69" customWidth="1"/>
    <col min="15111" max="15112" width="17.85546875" style="69" customWidth="1"/>
    <col min="15113" max="15113" width="14.85546875" style="69" customWidth="1"/>
    <col min="15114" max="15114" width="14.5703125" style="69" customWidth="1"/>
    <col min="15115" max="15115" width="14.42578125" style="69" customWidth="1"/>
    <col min="15116" max="15116" width="17.7109375" style="69" customWidth="1"/>
    <col min="15117" max="15129" width="5.7109375" style="69" customWidth="1"/>
    <col min="15130" max="15130" width="9.140625" style="69" customWidth="1"/>
    <col min="15131" max="15150" width="5.7109375" style="69" customWidth="1"/>
    <col min="15151" max="15360" width="0.85546875" style="69"/>
    <col min="15361" max="15361" width="51.5703125" style="69" customWidth="1"/>
    <col min="15362" max="15362" width="15.140625" style="69" customWidth="1"/>
    <col min="15363" max="15363" width="16.140625" style="69" customWidth="1"/>
    <col min="15364" max="15364" width="17.140625" style="69" customWidth="1"/>
    <col min="15365" max="15365" width="16.5703125" style="69" customWidth="1"/>
    <col min="15366" max="15366" width="18" style="69" customWidth="1"/>
    <col min="15367" max="15368" width="17.85546875" style="69" customWidth="1"/>
    <col min="15369" max="15369" width="14.85546875" style="69" customWidth="1"/>
    <col min="15370" max="15370" width="14.5703125" style="69" customWidth="1"/>
    <col min="15371" max="15371" width="14.42578125" style="69" customWidth="1"/>
    <col min="15372" max="15372" width="17.7109375" style="69" customWidth="1"/>
    <col min="15373" max="15385" width="5.7109375" style="69" customWidth="1"/>
    <col min="15386" max="15386" width="9.140625" style="69" customWidth="1"/>
    <col min="15387" max="15406" width="5.7109375" style="69" customWidth="1"/>
    <col min="15407" max="15616" width="0.85546875" style="69"/>
    <col min="15617" max="15617" width="51.5703125" style="69" customWidth="1"/>
    <col min="15618" max="15618" width="15.140625" style="69" customWidth="1"/>
    <col min="15619" max="15619" width="16.140625" style="69" customWidth="1"/>
    <col min="15620" max="15620" width="17.140625" style="69" customWidth="1"/>
    <col min="15621" max="15621" width="16.5703125" style="69" customWidth="1"/>
    <col min="15622" max="15622" width="18" style="69" customWidth="1"/>
    <col min="15623" max="15624" width="17.85546875" style="69" customWidth="1"/>
    <col min="15625" max="15625" width="14.85546875" style="69" customWidth="1"/>
    <col min="15626" max="15626" width="14.5703125" style="69" customWidth="1"/>
    <col min="15627" max="15627" width="14.42578125" style="69" customWidth="1"/>
    <col min="15628" max="15628" width="17.7109375" style="69" customWidth="1"/>
    <col min="15629" max="15641" width="5.7109375" style="69" customWidth="1"/>
    <col min="15642" max="15642" width="9.140625" style="69" customWidth="1"/>
    <col min="15643" max="15662" width="5.7109375" style="69" customWidth="1"/>
    <col min="15663" max="15872" width="0.85546875" style="69"/>
    <col min="15873" max="15873" width="51.5703125" style="69" customWidth="1"/>
    <col min="15874" max="15874" width="15.140625" style="69" customWidth="1"/>
    <col min="15875" max="15875" width="16.140625" style="69" customWidth="1"/>
    <col min="15876" max="15876" width="17.140625" style="69" customWidth="1"/>
    <col min="15877" max="15877" width="16.5703125" style="69" customWidth="1"/>
    <col min="15878" max="15878" width="18" style="69" customWidth="1"/>
    <col min="15879" max="15880" width="17.85546875" style="69" customWidth="1"/>
    <col min="15881" max="15881" width="14.85546875" style="69" customWidth="1"/>
    <col min="15882" max="15882" width="14.5703125" style="69" customWidth="1"/>
    <col min="15883" max="15883" width="14.42578125" style="69" customWidth="1"/>
    <col min="15884" max="15884" width="17.7109375" style="69" customWidth="1"/>
    <col min="15885" max="15897" width="5.7109375" style="69" customWidth="1"/>
    <col min="15898" max="15898" width="9.140625" style="69" customWidth="1"/>
    <col min="15899" max="15918" width="5.7109375" style="69" customWidth="1"/>
    <col min="15919" max="16128" width="0.85546875" style="69"/>
    <col min="16129" max="16129" width="51.5703125" style="69" customWidth="1"/>
    <col min="16130" max="16130" width="15.140625" style="69" customWidth="1"/>
    <col min="16131" max="16131" width="16.140625" style="69" customWidth="1"/>
    <col min="16132" max="16132" width="17.140625" style="69" customWidth="1"/>
    <col min="16133" max="16133" width="16.5703125" style="69" customWidth="1"/>
    <col min="16134" max="16134" width="18" style="69" customWidth="1"/>
    <col min="16135" max="16136" width="17.85546875" style="69" customWidth="1"/>
    <col min="16137" max="16137" width="14.85546875" style="69" customWidth="1"/>
    <col min="16138" max="16138" width="14.5703125" style="69" customWidth="1"/>
    <col min="16139" max="16139" width="14.42578125" style="69" customWidth="1"/>
    <col min="16140" max="16140" width="17.7109375" style="69" customWidth="1"/>
    <col min="16141" max="16153" width="5.7109375" style="69" customWidth="1"/>
    <col min="16154" max="16154" width="9.140625" style="69" customWidth="1"/>
    <col min="16155" max="16174" width="5.7109375" style="69" customWidth="1"/>
    <col min="16175" max="16384" width="0.85546875" style="69"/>
  </cols>
  <sheetData>
    <row r="1" spans="1:26" ht="22.5" customHeight="1">
      <c r="A1" s="385" t="s">
        <v>349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ht="22.5" customHeight="1">
      <c r="A2" s="386" t="s">
        <v>350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ht="22.5" customHeight="1">
      <c r="A3" s="387" t="s">
        <v>351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22.5" customHeight="1">
      <c r="A4" s="388" t="s">
        <v>18</v>
      </c>
      <c r="B4" s="389"/>
      <c r="C4" s="389"/>
      <c r="D4" s="390"/>
      <c r="E4" s="397" t="s">
        <v>352</v>
      </c>
      <c r="F4" s="398" t="s">
        <v>353</v>
      </c>
      <c r="G4" s="398"/>
      <c r="H4" s="39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22.5" customHeight="1">
      <c r="A5" s="391"/>
      <c r="B5" s="392"/>
      <c r="C5" s="392"/>
      <c r="D5" s="393"/>
      <c r="E5" s="397"/>
      <c r="F5" s="70" t="s">
        <v>648</v>
      </c>
      <c r="G5" s="70" t="s">
        <v>681</v>
      </c>
      <c r="H5" s="70" t="s">
        <v>694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22.5" customHeight="1">
      <c r="A6" s="391"/>
      <c r="B6" s="392"/>
      <c r="C6" s="392"/>
      <c r="D6" s="393"/>
      <c r="E6" s="397"/>
      <c r="F6" s="399" t="s">
        <v>355</v>
      </c>
      <c r="G6" s="399" t="s">
        <v>356</v>
      </c>
      <c r="H6" s="399" t="s">
        <v>357</v>
      </c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22.5" customHeight="1">
      <c r="A7" s="394"/>
      <c r="B7" s="395"/>
      <c r="C7" s="395"/>
      <c r="D7" s="396"/>
      <c r="E7" s="397"/>
      <c r="F7" s="399"/>
      <c r="G7" s="399"/>
      <c r="H7" s="399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ht="22.5" customHeight="1">
      <c r="A8" s="403">
        <v>1</v>
      </c>
      <c r="B8" s="404"/>
      <c r="C8" s="404"/>
      <c r="D8" s="405"/>
      <c r="E8" s="71">
        <v>2</v>
      </c>
      <c r="F8" s="72" t="s">
        <v>214</v>
      </c>
      <c r="G8" s="72" t="s">
        <v>215</v>
      </c>
      <c r="H8" s="72" t="s">
        <v>217</v>
      </c>
      <c r="I8" s="68"/>
      <c r="J8" s="68"/>
      <c r="K8" s="68"/>
      <c r="L8" s="68"/>
      <c r="M8" s="229">
        <f>M9-'раздел 1 и 2'!H33</f>
        <v>0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22.5" customHeight="1">
      <c r="A9" s="406" t="s">
        <v>358</v>
      </c>
      <c r="B9" s="407"/>
      <c r="C9" s="407"/>
      <c r="D9" s="408"/>
      <c r="E9" s="73" t="s">
        <v>359</v>
      </c>
      <c r="F9" s="74"/>
      <c r="G9" s="74"/>
      <c r="H9" s="74"/>
      <c r="I9" s="68"/>
      <c r="J9" s="68"/>
      <c r="K9" s="68"/>
      <c r="L9" s="68"/>
      <c r="M9" s="229">
        <f>F12+I104+I115+C130+C146-C148</f>
        <v>5486868.1500000004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31.5" customHeight="1">
      <c r="A10" s="406" t="s">
        <v>360</v>
      </c>
      <c r="B10" s="407"/>
      <c r="C10" s="407"/>
      <c r="D10" s="408"/>
      <c r="E10" s="73" t="s">
        <v>361</v>
      </c>
      <c r="F10" s="74"/>
      <c r="G10" s="74"/>
      <c r="H10" s="74"/>
      <c r="I10" s="68"/>
      <c r="J10" s="68"/>
      <c r="K10" s="68"/>
      <c r="L10" s="68"/>
      <c r="M10" s="210">
        <f>F23+I104+C134+C152-C148+I113</f>
        <v>5486868.1500000004</v>
      </c>
      <c r="N10" s="210">
        <f t="shared" ref="N10:O10" si="0">G23+J104+D134+D152-D148+J113</f>
        <v>5056578.12</v>
      </c>
      <c r="O10" s="210">
        <f t="shared" si="0"/>
        <v>5056578.12</v>
      </c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ht="22.5" customHeight="1">
      <c r="A11" s="409" t="s">
        <v>362</v>
      </c>
      <c r="B11" s="410"/>
      <c r="C11" s="410"/>
      <c r="D11" s="411"/>
      <c r="E11" s="73" t="s">
        <v>363</v>
      </c>
      <c r="F11" s="75">
        <f>F12+F13</f>
        <v>44040.9</v>
      </c>
      <c r="G11" s="75">
        <f t="shared" ref="G11:H11" si="1">G12+G13</f>
        <v>0</v>
      </c>
      <c r="H11" s="75">
        <f t="shared" si="1"/>
        <v>0</v>
      </c>
      <c r="I11" s="68"/>
      <c r="J11" s="68"/>
      <c r="K11" s="68"/>
      <c r="L11" s="68"/>
      <c r="M11" s="229">
        <f>M10-'раздел 1 и 2'!H33</f>
        <v>0</v>
      </c>
      <c r="N11" s="229">
        <f>N10-'раздел 1 и 2'!J33</f>
        <v>0</v>
      </c>
      <c r="O11" s="229">
        <f>O10-'раздел 1 и 2'!L33</f>
        <v>0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ht="36.75" customHeight="1">
      <c r="A12" s="406" t="s">
        <v>364</v>
      </c>
      <c r="B12" s="407"/>
      <c r="C12" s="407"/>
      <c r="D12" s="408"/>
      <c r="E12" s="73" t="s">
        <v>365</v>
      </c>
      <c r="F12" s="75">
        <f>I39</f>
        <v>44040.9</v>
      </c>
      <c r="G12" s="75">
        <f t="shared" ref="G12" si="2">J39</f>
        <v>0</v>
      </c>
      <c r="H12" s="75">
        <f>K39</f>
        <v>0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ht="22.5" customHeight="1">
      <c r="A13" s="406" t="s">
        <v>366</v>
      </c>
      <c r="B13" s="407"/>
      <c r="C13" s="407"/>
      <c r="D13" s="408"/>
      <c r="E13" s="73" t="s">
        <v>367</v>
      </c>
      <c r="F13" s="75"/>
      <c r="G13" s="75"/>
      <c r="H13" s="75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22.5" customHeight="1">
      <c r="A14" s="406" t="s">
        <v>47</v>
      </c>
      <c r="B14" s="407"/>
      <c r="C14" s="407"/>
      <c r="D14" s="408"/>
      <c r="E14" s="73" t="s">
        <v>368</v>
      </c>
      <c r="F14" s="74"/>
      <c r="G14" s="74"/>
      <c r="H14" s="74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22.5" customHeight="1">
      <c r="A15" s="406" t="s">
        <v>49</v>
      </c>
      <c r="B15" s="407"/>
      <c r="C15" s="407"/>
      <c r="D15" s="408"/>
      <c r="E15" s="73" t="s">
        <v>369</v>
      </c>
      <c r="F15" s="74"/>
      <c r="G15" s="74"/>
      <c r="H15" s="74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22.5" customHeight="1">
      <c r="A16" s="406" t="s">
        <v>370</v>
      </c>
      <c r="B16" s="407"/>
      <c r="C16" s="407"/>
      <c r="D16" s="408"/>
      <c r="E16" s="73" t="s">
        <v>371</v>
      </c>
      <c r="F16" s="74"/>
      <c r="G16" s="74"/>
      <c r="H16" s="74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8" ht="22.5" customHeight="1">
      <c r="A17" s="406" t="s">
        <v>372</v>
      </c>
      <c r="B17" s="407"/>
      <c r="C17" s="407"/>
      <c r="D17" s="408"/>
      <c r="E17" s="73" t="s">
        <v>373</v>
      </c>
      <c r="F17" s="74"/>
      <c r="G17" s="74"/>
      <c r="H17" s="74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8" ht="30" customHeight="1">
      <c r="A18" s="400" t="s">
        <v>374</v>
      </c>
      <c r="B18" s="401"/>
      <c r="C18" s="401"/>
      <c r="D18" s="402"/>
      <c r="E18" s="73" t="s">
        <v>375</v>
      </c>
      <c r="F18" s="74"/>
      <c r="G18" s="74"/>
      <c r="H18" s="74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8" ht="27" customHeight="1">
      <c r="A19" s="400" t="s">
        <v>376</v>
      </c>
      <c r="B19" s="401"/>
      <c r="C19" s="401"/>
      <c r="D19" s="402"/>
      <c r="E19" s="73" t="s">
        <v>377</v>
      </c>
      <c r="F19" s="74"/>
      <c r="G19" s="74"/>
      <c r="H19" s="74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8" ht="37.5" customHeight="1">
      <c r="A20" s="413" t="s">
        <v>378</v>
      </c>
      <c r="B20" s="414"/>
      <c r="C20" s="414"/>
      <c r="D20" s="415"/>
      <c r="E20" s="73" t="s">
        <v>379</v>
      </c>
      <c r="F20" s="74"/>
      <c r="G20" s="74"/>
      <c r="H20" s="74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8" ht="33.75" customHeight="1">
      <c r="A21" s="406" t="s">
        <v>380</v>
      </c>
      <c r="B21" s="407"/>
      <c r="C21" s="407"/>
      <c r="D21" s="408"/>
      <c r="E21" s="73" t="s">
        <v>381</v>
      </c>
      <c r="F21" s="74"/>
      <c r="G21" s="74"/>
      <c r="H21" s="74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8" ht="37.5" customHeight="1">
      <c r="A22" s="400" t="s">
        <v>382</v>
      </c>
      <c r="B22" s="401"/>
      <c r="C22" s="401"/>
      <c r="D22" s="402"/>
      <c r="E22" s="73" t="s">
        <v>383</v>
      </c>
      <c r="F22" s="74"/>
      <c r="G22" s="74"/>
      <c r="H22" s="74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8" ht="30.75" customHeight="1">
      <c r="A23" s="400" t="s">
        <v>384</v>
      </c>
      <c r="B23" s="401"/>
      <c r="C23" s="401"/>
      <c r="D23" s="402"/>
      <c r="E23" s="73" t="s">
        <v>385</v>
      </c>
      <c r="F23" s="75">
        <f>F9-F10+F11-F21+F22</f>
        <v>44040.9</v>
      </c>
      <c r="G23" s="75">
        <f>G9-G10+G11-G21+G22</f>
        <v>0</v>
      </c>
      <c r="H23" s="75">
        <f>H9-H10+H11-H21+H22</f>
        <v>0</v>
      </c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8" ht="22.5" customHeight="1">
      <c r="A24" s="416" t="s">
        <v>386</v>
      </c>
      <c r="B24" s="416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8" ht="22.5" customHeight="1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8" ht="32.25" customHeight="1">
      <c r="A26" s="397" t="s">
        <v>387</v>
      </c>
      <c r="B26" s="397" t="s">
        <v>352</v>
      </c>
      <c r="C26" s="412" t="s">
        <v>388</v>
      </c>
      <c r="D26" s="412"/>
      <c r="E26" s="412"/>
      <c r="F26" s="412" t="s">
        <v>389</v>
      </c>
      <c r="G26" s="412"/>
      <c r="H26" s="412"/>
      <c r="I26" s="397" t="s">
        <v>390</v>
      </c>
      <c r="J26" s="397"/>
      <c r="K26" s="397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8" ht="22.5" customHeight="1">
      <c r="A27" s="397"/>
      <c r="B27" s="397"/>
      <c r="C27" s="70" t="s">
        <v>648</v>
      </c>
      <c r="D27" s="70" t="s">
        <v>681</v>
      </c>
      <c r="E27" s="70" t="s">
        <v>694</v>
      </c>
      <c r="F27" s="70" t="s">
        <v>648</v>
      </c>
      <c r="G27" s="70" t="s">
        <v>681</v>
      </c>
      <c r="H27" s="70" t="s">
        <v>694</v>
      </c>
      <c r="I27" s="70" t="s">
        <v>648</v>
      </c>
      <c r="J27" s="70" t="s">
        <v>681</v>
      </c>
      <c r="K27" s="70" t="s">
        <v>694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8" ht="30" customHeight="1">
      <c r="A28" s="397"/>
      <c r="B28" s="397"/>
      <c r="C28" s="76" t="s">
        <v>355</v>
      </c>
      <c r="D28" s="76" t="s">
        <v>391</v>
      </c>
      <c r="E28" s="76" t="s">
        <v>392</v>
      </c>
      <c r="F28" s="76" t="s">
        <v>355</v>
      </c>
      <c r="G28" s="70" t="s">
        <v>391</v>
      </c>
      <c r="H28" s="76" t="s">
        <v>392</v>
      </c>
      <c r="I28" s="76" t="s">
        <v>355</v>
      </c>
      <c r="J28" s="70" t="s">
        <v>391</v>
      </c>
      <c r="K28" s="76" t="s">
        <v>392</v>
      </c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8" ht="22.5" customHeight="1">
      <c r="A29" s="70">
        <v>1</v>
      </c>
      <c r="B29" s="70">
        <v>2</v>
      </c>
      <c r="C29" s="70">
        <v>3</v>
      </c>
      <c r="D29" s="70">
        <v>4</v>
      </c>
      <c r="E29" s="70">
        <v>5</v>
      </c>
      <c r="F29" s="70">
        <v>6</v>
      </c>
      <c r="G29" s="70">
        <v>7</v>
      </c>
      <c r="H29" s="70">
        <v>8</v>
      </c>
      <c r="I29" s="70">
        <v>9</v>
      </c>
      <c r="J29" s="70">
        <v>10</v>
      </c>
      <c r="K29" s="70">
        <v>11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8" ht="22.5" customHeight="1">
      <c r="A30" s="77" t="s">
        <v>393</v>
      </c>
      <c r="B30" s="78" t="s">
        <v>359</v>
      </c>
      <c r="C30" s="281" t="s">
        <v>31</v>
      </c>
      <c r="D30" s="281" t="s">
        <v>31</v>
      </c>
      <c r="E30" s="281" t="s">
        <v>31</v>
      </c>
      <c r="F30" s="281" t="s">
        <v>31</v>
      </c>
      <c r="G30" s="281" t="s">
        <v>31</v>
      </c>
      <c r="H30" s="281" t="s">
        <v>31</v>
      </c>
      <c r="I30" s="80">
        <f>SUM(I32:I35)</f>
        <v>44040.9</v>
      </c>
      <c r="J30" s="80">
        <f>SUM(J32:J35)</f>
        <v>0</v>
      </c>
      <c r="K30" s="80">
        <f>SUM(K32:K35)</f>
        <v>0</v>
      </c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8" ht="22.5" customHeight="1">
      <c r="A31" s="77" t="s">
        <v>394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68"/>
      <c r="M31" s="68"/>
      <c r="N31" s="68"/>
      <c r="O31" s="68"/>
      <c r="P31" s="81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3"/>
    </row>
    <row r="32" spans="1:28" ht="22.5" customHeight="1">
      <c r="A32" s="77" t="s">
        <v>719</v>
      </c>
      <c r="B32" s="78" t="s">
        <v>396</v>
      </c>
      <c r="C32" s="80">
        <v>39.82</v>
      </c>
      <c r="D32" s="80">
        <v>0</v>
      </c>
      <c r="E32" s="80">
        <v>0</v>
      </c>
      <c r="F32" s="80">
        <f>I32/C32</f>
        <v>1105.9994977398292</v>
      </c>
      <c r="G32" s="80">
        <f t="shared" ref="G32:H34" si="3">F32</f>
        <v>1105.9994977398292</v>
      </c>
      <c r="H32" s="80">
        <f t="shared" si="3"/>
        <v>1105.9994977398292</v>
      </c>
      <c r="I32" s="80">
        <v>44040.9</v>
      </c>
      <c r="J32" s="80">
        <v>0</v>
      </c>
      <c r="K32" s="80">
        <v>0</v>
      </c>
      <c r="L32" s="68"/>
      <c r="M32" s="68"/>
      <c r="N32" s="68"/>
      <c r="O32" s="68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5"/>
      <c r="AB32" s="85"/>
    </row>
    <row r="33" spans="1:28" ht="31.5" customHeight="1">
      <c r="A33" s="77" t="s">
        <v>617</v>
      </c>
      <c r="B33" s="78" t="s">
        <v>397</v>
      </c>
      <c r="C33" s="80"/>
      <c r="D33" s="80">
        <v>0</v>
      </c>
      <c r="E33" s="80">
        <v>0</v>
      </c>
      <c r="F33" s="80"/>
      <c r="G33" s="80">
        <f t="shared" si="3"/>
        <v>0</v>
      </c>
      <c r="H33" s="80">
        <f t="shared" si="3"/>
        <v>0</v>
      </c>
      <c r="I33" s="80">
        <f>C33*F33*12</f>
        <v>0</v>
      </c>
      <c r="J33" s="80">
        <v>0</v>
      </c>
      <c r="K33" s="80">
        <v>0</v>
      </c>
      <c r="L33" s="68"/>
      <c r="M33" s="68"/>
      <c r="N33" s="68"/>
      <c r="O33" s="68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5"/>
      <c r="AB33" s="85"/>
    </row>
    <row r="34" spans="1:28" ht="22.5" customHeight="1">
      <c r="A34" s="77" t="s">
        <v>395</v>
      </c>
      <c r="B34" s="78" t="s">
        <v>398</v>
      </c>
      <c r="C34" s="80"/>
      <c r="D34" s="80">
        <f t="shared" ref="D34:E34" si="4">C34</f>
        <v>0</v>
      </c>
      <c r="E34" s="80">
        <f t="shared" si="4"/>
        <v>0</v>
      </c>
      <c r="F34" s="86"/>
      <c r="G34" s="80">
        <f t="shared" si="3"/>
        <v>0</v>
      </c>
      <c r="H34" s="80">
        <f t="shared" si="3"/>
        <v>0</v>
      </c>
      <c r="I34" s="80"/>
      <c r="J34" s="80">
        <v>0</v>
      </c>
      <c r="K34" s="80">
        <v>0</v>
      </c>
      <c r="L34" s="68"/>
      <c r="M34" s="68"/>
      <c r="N34" s="68"/>
      <c r="O34" s="68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5"/>
      <c r="AB34" s="85"/>
    </row>
    <row r="35" spans="1:28" ht="22.5" customHeight="1">
      <c r="A35" s="77" t="s">
        <v>395</v>
      </c>
      <c r="B35" s="78" t="s">
        <v>399</v>
      </c>
      <c r="C35" s="80"/>
      <c r="D35" s="80"/>
      <c r="E35" s="80"/>
      <c r="F35" s="86"/>
      <c r="G35" s="86"/>
      <c r="H35" s="86"/>
      <c r="I35" s="80">
        <f>C35*F35*12</f>
        <v>0</v>
      </c>
      <c r="J35" s="80">
        <v>0</v>
      </c>
      <c r="K35" s="80">
        <v>0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8" ht="22.5" customHeight="1">
      <c r="A36" s="77" t="s">
        <v>400</v>
      </c>
      <c r="B36" s="78" t="s">
        <v>361</v>
      </c>
      <c r="C36" s="79" t="s">
        <v>31</v>
      </c>
      <c r="D36" s="79" t="s">
        <v>31</v>
      </c>
      <c r="E36" s="79" t="s">
        <v>31</v>
      </c>
      <c r="F36" s="79" t="s">
        <v>31</v>
      </c>
      <c r="G36" s="79" t="s">
        <v>31</v>
      </c>
      <c r="H36" s="79" t="s">
        <v>31</v>
      </c>
      <c r="I36" s="79"/>
      <c r="J36" s="79"/>
      <c r="K36" s="79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8" ht="22.5" customHeight="1">
      <c r="A37" s="77" t="s">
        <v>394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8" ht="22.5" customHeight="1">
      <c r="A38" s="77"/>
      <c r="B38" s="78" t="s">
        <v>401</v>
      </c>
      <c r="C38" s="79"/>
      <c r="D38" s="79"/>
      <c r="E38" s="79"/>
      <c r="F38" s="79"/>
      <c r="G38" s="79"/>
      <c r="H38" s="79"/>
      <c r="I38" s="79"/>
      <c r="J38" s="79"/>
      <c r="K38" s="79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8" ht="22.5" customHeight="1">
      <c r="A39" s="77" t="s">
        <v>402</v>
      </c>
      <c r="B39" s="78" t="s">
        <v>403</v>
      </c>
      <c r="C39" s="79" t="s">
        <v>31</v>
      </c>
      <c r="D39" s="79" t="s">
        <v>31</v>
      </c>
      <c r="E39" s="79" t="s">
        <v>31</v>
      </c>
      <c r="F39" s="79" t="s">
        <v>31</v>
      </c>
      <c r="G39" s="79" t="s">
        <v>31</v>
      </c>
      <c r="H39" s="79" t="s">
        <v>31</v>
      </c>
      <c r="I39" s="80">
        <f>I30</f>
        <v>44040.9</v>
      </c>
      <c r="J39" s="80">
        <f>J30</f>
        <v>0</v>
      </c>
      <c r="K39" s="80">
        <f>K30</f>
        <v>0</v>
      </c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8" ht="30.75" customHeight="1">
      <c r="A40" s="417" t="s">
        <v>404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8" ht="22.5" customHeight="1">
      <c r="A41" s="387" t="s">
        <v>405</v>
      </c>
      <c r="B41" s="387"/>
      <c r="C41" s="387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8" ht="22.5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8" ht="22.5" customHeight="1">
      <c r="A43" s="397" t="s">
        <v>18</v>
      </c>
      <c r="B43" s="397" t="s">
        <v>352</v>
      </c>
      <c r="C43" s="412" t="s">
        <v>353</v>
      </c>
      <c r="D43" s="412"/>
      <c r="E43" s="412"/>
      <c r="F43" s="88"/>
      <c r="G43" s="88"/>
      <c r="H43" s="88"/>
      <c r="I43" s="88"/>
      <c r="J43" s="88"/>
      <c r="K43" s="88"/>
      <c r="L43" s="88"/>
      <c r="M43" s="88"/>
      <c r="N43" s="8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8" ht="22.5" customHeight="1">
      <c r="A44" s="397"/>
      <c r="B44" s="397"/>
      <c r="C44" s="70" t="s">
        <v>648</v>
      </c>
      <c r="D44" s="70" t="s">
        <v>681</v>
      </c>
      <c r="E44" s="70" t="s">
        <v>694</v>
      </c>
      <c r="F44" s="89"/>
      <c r="G44" s="89"/>
      <c r="H44" s="89"/>
      <c r="I44" s="89"/>
      <c r="J44" s="89"/>
      <c r="K44" s="89"/>
      <c r="L44" s="89"/>
      <c r="M44" s="89"/>
      <c r="N44" s="89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8" ht="22.5" customHeight="1">
      <c r="A45" s="397"/>
      <c r="B45" s="397"/>
      <c r="C45" s="399" t="s">
        <v>355</v>
      </c>
      <c r="D45" s="399" t="s">
        <v>356</v>
      </c>
      <c r="E45" s="399" t="s">
        <v>357</v>
      </c>
      <c r="F45" s="89"/>
      <c r="G45" s="89"/>
      <c r="H45" s="89"/>
      <c r="I45" s="89"/>
      <c r="J45" s="89"/>
      <c r="K45" s="89"/>
      <c r="L45" s="89"/>
      <c r="M45" s="89"/>
      <c r="N45" s="89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8" ht="22.5" customHeight="1">
      <c r="A46" s="397"/>
      <c r="B46" s="397"/>
      <c r="C46" s="399"/>
      <c r="D46" s="399"/>
      <c r="E46" s="399"/>
      <c r="F46" s="89"/>
      <c r="G46" s="89"/>
      <c r="H46" s="89"/>
      <c r="I46" s="89"/>
      <c r="J46" s="89"/>
      <c r="K46" s="89"/>
      <c r="L46" s="89"/>
      <c r="M46" s="89"/>
      <c r="N46" s="89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8" ht="22.5" customHeight="1">
      <c r="A47" s="70">
        <v>1</v>
      </c>
      <c r="B47" s="70">
        <v>2</v>
      </c>
      <c r="C47" s="90" t="s">
        <v>214</v>
      </c>
      <c r="D47" s="90" t="s">
        <v>215</v>
      </c>
      <c r="E47" s="90" t="s">
        <v>217</v>
      </c>
      <c r="F47" s="91"/>
      <c r="G47" s="91"/>
      <c r="H47" s="91"/>
      <c r="I47" s="91"/>
      <c r="J47" s="91"/>
      <c r="K47" s="91"/>
      <c r="L47" s="91"/>
      <c r="M47" s="91"/>
      <c r="N47" s="91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8" ht="27.75" customHeight="1">
      <c r="A48" s="92" t="s">
        <v>358</v>
      </c>
      <c r="B48" s="78" t="s">
        <v>359</v>
      </c>
      <c r="C48" s="93"/>
      <c r="D48" s="93"/>
      <c r="E48" s="93"/>
      <c r="F48" s="94"/>
      <c r="G48" s="94"/>
      <c r="H48" s="94"/>
      <c r="I48" s="94"/>
      <c r="J48" s="94"/>
      <c r="K48" s="94"/>
      <c r="L48" s="94"/>
      <c r="M48" s="94"/>
      <c r="N48" s="94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38.25">
      <c r="A49" s="92" t="s">
        <v>360</v>
      </c>
      <c r="B49" s="78" t="s">
        <v>361</v>
      </c>
      <c r="C49" s="93"/>
      <c r="D49" s="93"/>
      <c r="E49" s="93"/>
      <c r="F49" s="94"/>
      <c r="G49" s="94"/>
      <c r="H49" s="94"/>
      <c r="I49" s="94"/>
      <c r="J49" s="94"/>
      <c r="K49" s="94"/>
      <c r="L49" s="94"/>
      <c r="M49" s="94"/>
      <c r="N49" s="94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29.25" customHeight="1">
      <c r="A50" s="92" t="s">
        <v>406</v>
      </c>
      <c r="B50" s="78" t="s">
        <v>363</v>
      </c>
      <c r="C50" s="80">
        <f>C52+C53+C54+C51</f>
        <v>71169049.859999999</v>
      </c>
      <c r="D50" s="80">
        <f>D52+D53+D54+D51</f>
        <v>70145212.370000005</v>
      </c>
      <c r="E50" s="80">
        <f>E52+E53+E54+E51</f>
        <v>70145212.370000005</v>
      </c>
      <c r="F50" s="94"/>
      <c r="G50" s="94"/>
      <c r="H50" s="94"/>
      <c r="I50" s="94"/>
      <c r="J50" s="94"/>
      <c r="K50" s="94"/>
      <c r="L50" s="94"/>
      <c r="M50" s="94"/>
      <c r="N50" s="94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36.75" customHeight="1">
      <c r="A51" s="92" t="s">
        <v>54</v>
      </c>
      <c r="B51" s="78" t="s">
        <v>365</v>
      </c>
      <c r="C51" s="80">
        <f>I69</f>
        <v>65779300.920000002</v>
      </c>
      <c r="D51" s="80">
        <f>J69</f>
        <v>65088634.25</v>
      </c>
      <c r="E51" s="80">
        <f>K69</f>
        <v>65088634.25</v>
      </c>
      <c r="F51" s="94"/>
      <c r="G51" s="94"/>
      <c r="H51" s="94"/>
      <c r="I51" s="94"/>
      <c r="J51" s="94"/>
      <c r="K51" s="94"/>
      <c r="L51" s="94"/>
      <c r="M51" s="94"/>
      <c r="N51" s="94"/>
    </row>
    <row r="52" spans="1:26" ht="27" customHeight="1">
      <c r="A52" s="92" t="s">
        <v>407</v>
      </c>
      <c r="B52" s="78" t="s">
        <v>367</v>
      </c>
      <c r="C52" s="80">
        <f>I86</f>
        <v>0</v>
      </c>
      <c r="D52" s="80">
        <f>J86</f>
        <v>0</v>
      </c>
      <c r="E52" s="80">
        <f>K86</f>
        <v>0</v>
      </c>
      <c r="F52" s="94"/>
      <c r="G52" s="94"/>
      <c r="H52" s="94"/>
      <c r="I52" s="94"/>
      <c r="J52" s="94"/>
      <c r="K52" s="94"/>
      <c r="L52" s="94"/>
      <c r="M52" s="94"/>
      <c r="N52" s="94"/>
    </row>
    <row r="53" spans="1:26" ht="38.25" customHeight="1">
      <c r="A53" s="92" t="s">
        <v>408</v>
      </c>
      <c r="B53" s="78" t="s">
        <v>368</v>
      </c>
      <c r="C53" s="80">
        <f>I104</f>
        <v>5387300.5800000001</v>
      </c>
      <c r="D53" s="80">
        <f>J104</f>
        <v>5056578.12</v>
      </c>
      <c r="E53" s="80">
        <f>K104</f>
        <v>5056578.12</v>
      </c>
      <c r="F53" s="94"/>
      <c r="G53" s="94"/>
      <c r="H53" s="94"/>
      <c r="I53" s="94"/>
      <c r="J53" s="94"/>
      <c r="K53" s="94"/>
      <c r="L53" s="94"/>
      <c r="M53" s="94"/>
      <c r="N53" s="94"/>
    </row>
    <row r="54" spans="1:26" ht="36.75" customHeight="1">
      <c r="A54" s="92" t="s">
        <v>60</v>
      </c>
      <c r="B54" s="78" t="s">
        <v>369</v>
      </c>
      <c r="C54" s="80">
        <f>I115</f>
        <v>2448.36</v>
      </c>
      <c r="D54" s="80">
        <f>J115</f>
        <v>0</v>
      </c>
      <c r="E54" s="80">
        <f>K115</f>
        <v>0</v>
      </c>
      <c r="F54" s="94"/>
      <c r="G54" s="94"/>
      <c r="H54" s="94"/>
      <c r="I54" s="94"/>
      <c r="J54" s="94"/>
      <c r="K54" s="94"/>
      <c r="L54" s="94"/>
      <c r="M54" s="94"/>
      <c r="N54" s="94"/>
    </row>
    <row r="55" spans="1:26" ht="27" customHeight="1">
      <c r="A55" s="92" t="s">
        <v>380</v>
      </c>
      <c r="B55" s="78" t="s">
        <v>381</v>
      </c>
      <c r="C55" s="93"/>
      <c r="D55" s="93"/>
      <c r="E55" s="93"/>
      <c r="F55" s="94"/>
      <c r="G55" s="94"/>
      <c r="H55" s="94"/>
      <c r="I55" s="94"/>
      <c r="J55" s="94"/>
      <c r="K55" s="94"/>
      <c r="L55" s="94"/>
      <c r="M55" s="94"/>
      <c r="N55" s="94"/>
    </row>
    <row r="56" spans="1:26" ht="45.75" customHeight="1">
      <c r="A56" s="92" t="s">
        <v>382</v>
      </c>
      <c r="B56" s="78" t="s">
        <v>383</v>
      </c>
      <c r="C56" s="93"/>
      <c r="D56" s="93"/>
      <c r="E56" s="93"/>
      <c r="F56" s="94"/>
      <c r="G56" s="94"/>
      <c r="H56" s="94"/>
      <c r="I56" s="94"/>
      <c r="J56" s="94"/>
      <c r="K56" s="94"/>
      <c r="L56" s="94"/>
      <c r="M56" s="94"/>
      <c r="N56" s="94"/>
    </row>
    <row r="57" spans="1:26" ht="42" customHeight="1">
      <c r="A57" s="92" t="s">
        <v>409</v>
      </c>
      <c r="B57" s="78" t="s">
        <v>385</v>
      </c>
      <c r="C57" s="80">
        <f>C48-C49+C50-C55+C56</f>
        <v>71169049.859999999</v>
      </c>
      <c r="D57" s="80">
        <f>D48-D49+D50-D55+D56</f>
        <v>70145212.370000005</v>
      </c>
      <c r="E57" s="80">
        <f>E48-E49+E50-E55+E56</f>
        <v>70145212.370000005</v>
      </c>
      <c r="F57" s="94"/>
      <c r="G57" s="94"/>
      <c r="H57" s="94"/>
      <c r="I57" s="94"/>
      <c r="J57" s="94"/>
      <c r="K57" s="94"/>
      <c r="L57" s="94"/>
      <c r="M57" s="94"/>
      <c r="N57" s="94"/>
    </row>
    <row r="59" spans="1:26" ht="15.75">
      <c r="A59" s="387" t="s">
        <v>410</v>
      </c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387"/>
    </row>
    <row r="60" spans="1:26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</row>
    <row r="61" spans="1:26">
      <c r="A61" s="397" t="s">
        <v>411</v>
      </c>
      <c r="B61" s="397" t="s">
        <v>352</v>
      </c>
      <c r="C61" s="397" t="s">
        <v>412</v>
      </c>
      <c r="D61" s="397"/>
      <c r="E61" s="397"/>
      <c r="F61" s="397" t="s">
        <v>413</v>
      </c>
      <c r="G61" s="397"/>
      <c r="H61" s="397"/>
      <c r="I61" s="397" t="s">
        <v>414</v>
      </c>
      <c r="J61" s="397"/>
      <c r="K61" s="397"/>
      <c r="L61" s="88"/>
      <c r="M61" s="88"/>
      <c r="N61" s="88"/>
    </row>
    <row r="62" spans="1:26">
      <c r="A62" s="397"/>
      <c r="B62" s="397"/>
      <c r="C62" s="70" t="s">
        <v>648</v>
      </c>
      <c r="D62" s="70" t="s">
        <v>681</v>
      </c>
      <c r="E62" s="70" t="s">
        <v>694</v>
      </c>
      <c r="F62" s="70" t="s">
        <v>648</v>
      </c>
      <c r="G62" s="70" t="s">
        <v>681</v>
      </c>
      <c r="H62" s="70" t="s">
        <v>694</v>
      </c>
      <c r="I62" s="70" t="s">
        <v>648</v>
      </c>
      <c r="J62" s="70" t="s">
        <v>681</v>
      </c>
      <c r="K62" s="70" t="s">
        <v>694</v>
      </c>
      <c r="L62" s="88"/>
      <c r="M62" s="88"/>
      <c r="N62" s="89"/>
    </row>
    <row r="63" spans="1:26" ht="38.25">
      <c r="A63" s="397"/>
      <c r="B63" s="397"/>
      <c r="C63" s="70" t="s">
        <v>355</v>
      </c>
      <c r="D63" s="70" t="s">
        <v>391</v>
      </c>
      <c r="E63" s="70" t="s">
        <v>392</v>
      </c>
      <c r="F63" s="70" t="s">
        <v>355</v>
      </c>
      <c r="G63" s="70" t="s">
        <v>391</v>
      </c>
      <c r="H63" s="70" t="s">
        <v>392</v>
      </c>
      <c r="I63" s="70" t="s">
        <v>355</v>
      </c>
      <c r="J63" s="70" t="s">
        <v>391</v>
      </c>
      <c r="K63" s="70" t="s">
        <v>392</v>
      </c>
      <c r="L63" s="88"/>
      <c r="M63" s="88"/>
      <c r="N63" s="88"/>
    </row>
    <row r="64" spans="1:26">
      <c r="A64" s="70">
        <v>1</v>
      </c>
      <c r="B64" s="70">
        <v>2</v>
      </c>
      <c r="C64" s="70">
        <v>3</v>
      </c>
      <c r="D64" s="70">
        <v>4</v>
      </c>
      <c r="E64" s="70">
        <v>5</v>
      </c>
      <c r="F64" s="70">
        <v>6</v>
      </c>
      <c r="G64" s="70">
        <v>7</v>
      </c>
      <c r="H64" s="70">
        <v>8</v>
      </c>
      <c r="I64" s="70">
        <v>9</v>
      </c>
      <c r="J64" s="70">
        <v>10</v>
      </c>
      <c r="K64" s="70">
        <v>11</v>
      </c>
      <c r="L64" s="87"/>
      <c r="M64" s="249"/>
      <c r="N64" s="87"/>
    </row>
    <row r="65" spans="1:14" s="99" customFormat="1" ht="35.25" customHeight="1">
      <c r="A65" s="95" t="s">
        <v>415</v>
      </c>
      <c r="B65" s="96" t="s">
        <v>30</v>
      </c>
      <c r="C65" s="97">
        <f t="shared" ref="C65:E67" si="5">I65/F65</f>
        <v>77213.940830860534</v>
      </c>
      <c r="D65" s="97">
        <f t="shared" si="5"/>
        <v>72059.376268221575</v>
      </c>
      <c r="E65" s="97">
        <f t="shared" si="5"/>
        <v>72059.376268221575</v>
      </c>
      <c r="F65" s="218">
        <v>337</v>
      </c>
      <c r="G65" s="218">
        <v>343</v>
      </c>
      <c r="H65" s="218">
        <v>343</v>
      </c>
      <c r="I65" s="218">
        <v>26021098.059999999</v>
      </c>
      <c r="J65" s="218">
        <v>24716366.059999999</v>
      </c>
      <c r="K65" s="218">
        <v>24716366.059999999</v>
      </c>
      <c r="L65" s="98"/>
      <c r="M65" s="98"/>
      <c r="N65" s="98"/>
    </row>
    <row r="66" spans="1:14" s="99" customFormat="1">
      <c r="A66" s="95" t="s">
        <v>416</v>
      </c>
      <c r="B66" s="96" t="s">
        <v>34</v>
      </c>
      <c r="C66" s="97">
        <f t="shared" si="5"/>
        <v>104079.06507853403</v>
      </c>
      <c r="D66" s="97">
        <f t="shared" si="5"/>
        <v>104052.23760309278</v>
      </c>
      <c r="E66" s="97">
        <f t="shared" si="5"/>
        <v>104052.23760309278</v>
      </c>
      <c r="F66" s="218">
        <v>382</v>
      </c>
      <c r="G66" s="218">
        <v>388</v>
      </c>
      <c r="H66" s="218">
        <v>388</v>
      </c>
      <c r="I66" s="218">
        <v>39758202.859999999</v>
      </c>
      <c r="J66" s="218">
        <v>40372268.189999998</v>
      </c>
      <c r="K66" s="218">
        <v>40372268.189999998</v>
      </c>
      <c r="L66" s="100"/>
      <c r="M66" s="98"/>
      <c r="N66" s="98"/>
    </row>
    <row r="67" spans="1:14" s="99" customFormat="1">
      <c r="A67" s="95" t="s">
        <v>718</v>
      </c>
      <c r="B67" s="96" t="s">
        <v>509</v>
      </c>
      <c r="C67" s="97" t="e">
        <f t="shared" si="5"/>
        <v>#DIV/0!</v>
      </c>
      <c r="D67" s="97" t="e">
        <f t="shared" si="5"/>
        <v>#DIV/0!</v>
      </c>
      <c r="E67" s="97" t="e">
        <f t="shared" si="5"/>
        <v>#DIV/0!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8"/>
      <c r="M67" s="98"/>
      <c r="N67" s="98"/>
    </row>
    <row r="68" spans="1:14">
      <c r="A68" s="101"/>
      <c r="B68" s="102"/>
      <c r="C68" s="80"/>
      <c r="D68" s="80"/>
      <c r="E68" s="80"/>
      <c r="F68" s="80"/>
      <c r="G68" s="80"/>
      <c r="H68" s="80"/>
      <c r="I68" s="80"/>
      <c r="J68" s="80"/>
      <c r="K68" s="80"/>
      <c r="L68" s="87"/>
      <c r="M68" s="87"/>
      <c r="N68" s="87"/>
    </row>
    <row r="69" spans="1:14">
      <c r="A69" s="101" t="s">
        <v>402</v>
      </c>
      <c r="B69" s="102" t="s">
        <v>403</v>
      </c>
      <c r="C69" s="101" t="s">
        <v>31</v>
      </c>
      <c r="D69" s="101" t="s">
        <v>31</v>
      </c>
      <c r="E69" s="101" t="s">
        <v>31</v>
      </c>
      <c r="F69" s="101" t="s">
        <v>31</v>
      </c>
      <c r="G69" s="101" t="s">
        <v>31</v>
      </c>
      <c r="H69" s="101" t="s">
        <v>31</v>
      </c>
      <c r="I69" s="80">
        <f>I65+I66+I67+I68</f>
        <v>65779300.920000002</v>
      </c>
      <c r="J69" s="80">
        <f>J65+J66+J67+J68</f>
        <v>65088634.25</v>
      </c>
      <c r="K69" s="80">
        <f>K65+K66+K67+K68</f>
        <v>65088634.25</v>
      </c>
      <c r="L69" s="94">
        <f>'раздел 1 и 2'!G39-'раздел 3 доходы'!I69</f>
        <v>0</v>
      </c>
      <c r="M69" s="87"/>
      <c r="N69" s="87"/>
    </row>
    <row r="70" spans="1:14">
      <c r="A70" s="87"/>
      <c r="B70" s="91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ht="15.75" customHeight="1">
      <c r="A71" s="387" t="s">
        <v>417</v>
      </c>
      <c r="B71" s="387"/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</row>
    <row r="72" spans="1:14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</row>
    <row r="73" spans="1:14" ht="15.75" customHeight="1">
      <c r="A73" s="397" t="s">
        <v>18</v>
      </c>
      <c r="B73" s="397" t="s">
        <v>352</v>
      </c>
      <c r="C73" s="397" t="s">
        <v>412</v>
      </c>
      <c r="D73" s="397"/>
      <c r="E73" s="397"/>
      <c r="F73" s="397" t="s">
        <v>413</v>
      </c>
      <c r="G73" s="397"/>
      <c r="H73" s="397"/>
      <c r="I73" s="397" t="s">
        <v>414</v>
      </c>
      <c r="J73" s="397"/>
      <c r="K73" s="397"/>
      <c r="L73" s="88"/>
      <c r="M73" s="88"/>
      <c r="N73" s="88"/>
    </row>
    <row r="74" spans="1:14">
      <c r="A74" s="397"/>
      <c r="B74" s="397"/>
      <c r="C74" s="70" t="s">
        <v>648</v>
      </c>
      <c r="D74" s="70" t="s">
        <v>681</v>
      </c>
      <c r="E74" s="70" t="s">
        <v>694</v>
      </c>
      <c r="F74" s="70" t="s">
        <v>648</v>
      </c>
      <c r="G74" s="70" t="s">
        <v>681</v>
      </c>
      <c r="H74" s="70" t="s">
        <v>694</v>
      </c>
      <c r="I74" s="70" t="s">
        <v>648</v>
      </c>
      <c r="J74" s="70" t="s">
        <v>681</v>
      </c>
      <c r="K74" s="70" t="s">
        <v>694</v>
      </c>
      <c r="L74" s="88"/>
      <c r="M74" s="88"/>
      <c r="N74" s="89"/>
    </row>
    <row r="75" spans="1:14" ht="12.75" customHeight="1">
      <c r="A75" s="397"/>
      <c r="B75" s="397"/>
      <c r="C75" s="70" t="s">
        <v>355</v>
      </c>
      <c r="D75" s="70" t="s">
        <v>391</v>
      </c>
      <c r="E75" s="70" t="s">
        <v>392</v>
      </c>
      <c r="F75" s="70" t="s">
        <v>355</v>
      </c>
      <c r="G75" s="70" t="s">
        <v>391</v>
      </c>
      <c r="H75" s="70" t="s">
        <v>392</v>
      </c>
      <c r="I75" s="70" t="s">
        <v>355</v>
      </c>
      <c r="J75" s="70" t="s">
        <v>391</v>
      </c>
      <c r="K75" s="70" t="s">
        <v>392</v>
      </c>
      <c r="L75" s="88"/>
      <c r="M75" s="88"/>
      <c r="N75" s="88"/>
    </row>
    <row r="76" spans="1:14">
      <c r="A76" s="70">
        <v>1</v>
      </c>
      <c r="B76" s="70">
        <v>2</v>
      </c>
      <c r="C76" s="70">
        <v>3</v>
      </c>
      <c r="D76" s="70">
        <v>4</v>
      </c>
      <c r="E76" s="70">
        <v>5</v>
      </c>
      <c r="F76" s="70">
        <v>6</v>
      </c>
      <c r="G76" s="70">
        <v>7</v>
      </c>
      <c r="H76" s="70">
        <v>8</v>
      </c>
      <c r="I76" s="70">
        <v>9</v>
      </c>
      <c r="J76" s="70">
        <v>10</v>
      </c>
      <c r="K76" s="70">
        <v>11</v>
      </c>
      <c r="L76" s="87"/>
      <c r="M76" s="87"/>
      <c r="N76" s="87"/>
    </row>
    <row r="77" spans="1:14">
      <c r="A77" s="101"/>
      <c r="B77" s="102"/>
      <c r="C77" s="101"/>
      <c r="D77" s="101"/>
      <c r="E77" s="101"/>
      <c r="F77" s="101"/>
      <c r="G77" s="101"/>
      <c r="H77" s="101"/>
      <c r="I77" s="101"/>
      <c r="J77" s="101"/>
      <c r="K77" s="101"/>
      <c r="L77" s="87"/>
      <c r="M77" s="87"/>
      <c r="N77" s="87"/>
    </row>
    <row r="78" spans="1:14">
      <c r="A78" s="101"/>
      <c r="B78" s="102"/>
      <c r="C78" s="101"/>
      <c r="D78" s="101"/>
      <c r="E78" s="101"/>
      <c r="F78" s="101"/>
      <c r="G78" s="101"/>
      <c r="H78" s="101"/>
      <c r="I78" s="101"/>
      <c r="J78" s="101"/>
      <c r="K78" s="101"/>
      <c r="L78" s="87"/>
      <c r="M78" s="87"/>
      <c r="N78" s="87"/>
    </row>
    <row r="79" spans="1:14">
      <c r="A79" s="101"/>
      <c r="B79" s="102"/>
      <c r="C79" s="101"/>
      <c r="D79" s="101"/>
      <c r="E79" s="101"/>
      <c r="F79" s="101"/>
      <c r="G79" s="101"/>
      <c r="H79" s="101"/>
      <c r="I79" s="101"/>
      <c r="J79" s="101"/>
      <c r="K79" s="101"/>
      <c r="L79" s="87"/>
      <c r="M79" s="87"/>
      <c r="N79" s="87"/>
    </row>
    <row r="80" spans="1:14">
      <c r="A80" s="101"/>
      <c r="B80" s="102"/>
      <c r="C80" s="101"/>
      <c r="D80" s="101"/>
      <c r="E80" s="101"/>
      <c r="F80" s="101"/>
      <c r="G80" s="101"/>
      <c r="H80" s="101"/>
      <c r="I80" s="101"/>
      <c r="J80" s="101"/>
      <c r="K80" s="101"/>
      <c r="L80" s="87"/>
      <c r="M80" s="87"/>
      <c r="N80" s="87"/>
    </row>
    <row r="81" spans="1:14">
      <c r="A81" s="101"/>
      <c r="B81" s="102"/>
      <c r="C81" s="101"/>
      <c r="D81" s="101"/>
      <c r="E81" s="101"/>
      <c r="F81" s="101"/>
      <c r="G81" s="101"/>
      <c r="H81" s="101"/>
      <c r="I81" s="101"/>
      <c r="J81" s="101"/>
      <c r="K81" s="101"/>
      <c r="L81" s="87"/>
      <c r="M81" s="87"/>
      <c r="N81" s="87"/>
    </row>
    <row r="82" spans="1:14">
      <c r="A82" s="101"/>
      <c r="B82" s="102"/>
      <c r="C82" s="101"/>
      <c r="D82" s="101"/>
      <c r="E82" s="101"/>
      <c r="F82" s="101"/>
      <c r="G82" s="101"/>
      <c r="H82" s="101"/>
      <c r="I82" s="101"/>
      <c r="J82" s="101"/>
      <c r="K82" s="101"/>
      <c r="L82" s="87"/>
      <c r="M82" s="87"/>
      <c r="N82" s="87"/>
    </row>
    <row r="83" spans="1:14">
      <c r="A83" s="101"/>
      <c r="B83" s="102"/>
      <c r="C83" s="101"/>
      <c r="D83" s="101"/>
      <c r="E83" s="101"/>
      <c r="F83" s="101"/>
      <c r="G83" s="101"/>
      <c r="H83" s="101"/>
      <c r="I83" s="101"/>
      <c r="J83" s="101"/>
      <c r="K83" s="101"/>
      <c r="L83" s="87"/>
      <c r="M83" s="87"/>
      <c r="N83" s="87"/>
    </row>
    <row r="84" spans="1:14">
      <c r="A84" s="101"/>
      <c r="B84" s="102"/>
      <c r="C84" s="101"/>
      <c r="D84" s="101"/>
      <c r="E84" s="101"/>
      <c r="F84" s="101"/>
      <c r="G84" s="101"/>
      <c r="H84" s="101"/>
      <c r="I84" s="101"/>
      <c r="J84" s="101"/>
      <c r="K84" s="101"/>
      <c r="L84" s="87"/>
      <c r="M84" s="87"/>
      <c r="N84" s="87"/>
    </row>
    <row r="85" spans="1:14">
      <c r="A85" s="101"/>
      <c r="B85" s="102"/>
      <c r="C85" s="101"/>
      <c r="D85" s="101"/>
      <c r="E85" s="101"/>
      <c r="F85" s="101"/>
      <c r="G85" s="101"/>
      <c r="H85" s="101"/>
      <c r="I85" s="101"/>
      <c r="J85" s="101"/>
      <c r="K85" s="101"/>
      <c r="L85" s="87"/>
      <c r="M85" s="87"/>
      <c r="N85" s="87"/>
    </row>
    <row r="86" spans="1:14">
      <c r="A86" s="101" t="s">
        <v>402</v>
      </c>
      <c r="B86" s="102" t="s">
        <v>403</v>
      </c>
      <c r="C86" s="101" t="s">
        <v>31</v>
      </c>
      <c r="D86" s="101" t="s">
        <v>31</v>
      </c>
      <c r="E86" s="101" t="s">
        <v>31</v>
      </c>
      <c r="F86" s="101" t="s">
        <v>31</v>
      </c>
      <c r="G86" s="101" t="s">
        <v>31</v>
      </c>
      <c r="H86" s="101" t="s">
        <v>31</v>
      </c>
      <c r="I86" s="101"/>
      <c r="J86" s="101"/>
      <c r="K86" s="101"/>
      <c r="L86" s="87"/>
      <c r="M86" s="87"/>
      <c r="N86" s="87"/>
    </row>
    <row r="88" spans="1:14" ht="15.75">
      <c r="A88" s="387" t="s">
        <v>418</v>
      </c>
      <c r="B88" s="387"/>
      <c r="C88" s="387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</row>
    <row r="89" spans="1:14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</row>
    <row r="90" spans="1:14">
      <c r="A90" s="418" t="s">
        <v>18</v>
      </c>
      <c r="B90" s="418" t="s">
        <v>352</v>
      </c>
      <c r="C90" s="421" t="s">
        <v>412</v>
      </c>
      <c r="D90" s="422"/>
      <c r="E90" s="423"/>
      <c r="F90" s="421" t="s">
        <v>413</v>
      </c>
      <c r="G90" s="422"/>
      <c r="H90" s="423"/>
      <c r="I90" s="421" t="s">
        <v>414</v>
      </c>
      <c r="J90" s="422"/>
      <c r="K90" s="423"/>
      <c r="L90" s="88"/>
      <c r="M90" s="88"/>
      <c r="N90" s="88"/>
    </row>
    <row r="91" spans="1:14">
      <c r="A91" s="419"/>
      <c r="B91" s="419"/>
      <c r="C91" s="70" t="s">
        <v>648</v>
      </c>
      <c r="D91" s="70" t="s">
        <v>681</v>
      </c>
      <c r="E91" s="70" t="s">
        <v>694</v>
      </c>
      <c r="F91" s="70" t="s">
        <v>648</v>
      </c>
      <c r="G91" s="70" t="s">
        <v>681</v>
      </c>
      <c r="H91" s="70" t="s">
        <v>694</v>
      </c>
      <c r="I91" s="70" t="s">
        <v>648</v>
      </c>
      <c r="J91" s="70" t="s">
        <v>681</v>
      </c>
      <c r="K91" s="70" t="s">
        <v>694</v>
      </c>
      <c r="L91" s="88"/>
      <c r="M91" s="88"/>
      <c r="N91" s="89"/>
    </row>
    <row r="92" spans="1:14" ht="38.25">
      <c r="A92" s="420"/>
      <c r="B92" s="420"/>
      <c r="C92" s="70" t="s">
        <v>355</v>
      </c>
      <c r="D92" s="70" t="s">
        <v>391</v>
      </c>
      <c r="E92" s="70" t="s">
        <v>392</v>
      </c>
      <c r="F92" s="70" t="s">
        <v>355</v>
      </c>
      <c r="G92" s="70" t="s">
        <v>391</v>
      </c>
      <c r="H92" s="70" t="s">
        <v>392</v>
      </c>
      <c r="I92" s="70" t="s">
        <v>355</v>
      </c>
      <c r="J92" s="70" t="s">
        <v>391</v>
      </c>
      <c r="K92" s="70" t="s">
        <v>392</v>
      </c>
      <c r="L92" s="88"/>
      <c r="M92" s="88"/>
      <c r="N92" s="88"/>
    </row>
    <row r="93" spans="1:14">
      <c r="A93" s="70">
        <v>1</v>
      </c>
      <c r="B93" s="70">
        <v>2</v>
      </c>
      <c r="C93" s="70">
        <v>3</v>
      </c>
      <c r="D93" s="70">
        <v>4</v>
      </c>
      <c r="E93" s="70">
        <v>5</v>
      </c>
      <c r="F93" s="70">
        <v>6</v>
      </c>
      <c r="G93" s="70">
        <v>7</v>
      </c>
      <c r="H93" s="70">
        <v>8</v>
      </c>
      <c r="I93" s="70">
        <v>9</v>
      </c>
      <c r="J93" s="70">
        <v>10</v>
      </c>
      <c r="K93" s="70">
        <v>11</v>
      </c>
      <c r="L93" s="87"/>
      <c r="M93" s="87"/>
      <c r="N93" s="87"/>
    </row>
    <row r="94" spans="1:14">
      <c r="A94" s="101" t="s">
        <v>419</v>
      </c>
      <c r="B94" s="102" t="s">
        <v>30</v>
      </c>
      <c r="C94" s="80">
        <f>I94/F94</f>
        <v>94.026648936170218</v>
      </c>
      <c r="D94" s="80">
        <f t="shared" ref="D94:E94" si="6">J94/G94</f>
        <v>87.20819148936171</v>
      </c>
      <c r="E94" s="80">
        <f t="shared" si="6"/>
        <v>87.20819148936171</v>
      </c>
      <c r="F94" s="294">
        <v>48504</v>
      </c>
      <c r="G94" s="294">
        <v>48504</v>
      </c>
      <c r="H94" s="294">
        <v>48504</v>
      </c>
      <c r="I94" s="80">
        <f>'раздел 1 и 2'!H43</f>
        <v>4560668.58</v>
      </c>
      <c r="J94" s="80">
        <f>'раздел 1 и 2'!J43</f>
        <v>4229946.12</v>
      </c>
      <c r="K94" s="80">
        <f>'раздел 1 и 2'!L43</f>
        <v>4229946.12</v>
      </c>
      <c r="L94" s="87"/>
      <c r="M94" s="87"/>
      <c r="N94" s="87"/>
    </row>
    <row r="95" spans="1:14">
      <c r="A95" s="101" t="s">
        <v>716</v>
      </c>
      <c r="B95" s="102" t="s">
        <v>34</v>
      </c>
      <c r="C95" s="137"/>
      <c r="D95" s="137"/>
      <c r="E95" s="137"/>
      <c r="F95" s="137"/>
      <c r="G95" s="137"/>
      <c r="H95" s="137"/>
      <c r="I95" s="80">
        <f>SUM(I96:I102)</f>
        <v>826632</v>
      </c>
      <c r="J95" s="80">
        <f t="shared" ref="J95:K95" si="7">SUM(J96:J102)</f>
        <v>826632</v>
      </c>
      <c r="K95" s="80">
        <f t="shared" si="7"/>
        <v>826632</v>
      </c>
      <c r="L95" s="94">
        <f>'раздел 1 и 2'!H41-'раздел 3 доходы'!I95</f>
        <v>0</v>
      </c>
      <c r="M95" s="87"/>
      <c r="N95" s="87"/>
    </row>
    <row r="96" spans="1:14">
      <c r="A96" s="101" t="s">
        <v>709</v>
      </c>
      <c r="B96" s="102" t="s">
        <v>509</v>
      </c>
      <c r="C96" s="80">
        <v>200</v>
      </c>
      <c r="D96" s="80">
        <v>200</v>
      </c>
      <c r="E96" s="80">
        <v>200</v>
      </c>
      <c r="F96" s="137">
        <f t="shared" ref="F96" si="8">I96/C96</f>
        <v>688</v>
      </c>
      <c r="G96" s="137">
        <f>J96/D96</f>
        <v>688</v>
      </c>
      <c r="H96" s="137">
        <f t="shared" ref="H96" si="9">K96/E96</f>
        <v>688</v>
      </c>
      <c r="I96" s="80">
        <v>137600</v>
      </c>
      <c r="J96" s="80">
        <v>137600</v>
      </c>
      <c r="K96" s="80">
        <v>137600</v>
      </c>
      <c r="L96" s="87"/>
      <c r="M96" s="87"/>
      <c r="N96" s="87"/>
    </row>
    <row r="97" spans="1:14">
      <c r="A97" s="101" t="s">
        <v>710</v>
      </c>
      <c r="B97" s="102" t="s">
        <v>564</v>
      </c>
      <c r="C97" s="80">
        <v>360</v>
      </c>
      <c r="D97" s="80">
        <v>360</v>
      </c>
      <c r="E97" s="80">
        <v>360</v>
      </c>
      <c r="F97" s="137">
        <f t="shared" ref="F97:F102" si="10">I97/C97</f>
        <v>137.6</v>
      </c>
      <c r="G97" s="137">
        <f t="shared" ref="G97:G102" si="11">J97/D97</f>
        <v>137.6</v>
      </c>
      <c r="H97" s="137">
        <f t="shared" ref="H97:H102" si="12">K97/E97</f>
        <v>137.6</v>
      </c>
      <c r="I97" s="80">
        <v>49536</v>
      </c>
      <c r="J97" s="80">
        <v>49536</v>
      </c>
      <c r="K97" s="80">
        <v>49536</v>
      </c>
      <c r="L97" s="87"/>
      <c r="M97" s="87"/>
      <c r="N97" s="87"/>
    </row>
    <row r="98" spans="1:14">
      <c r="A98" s="101" t="s">
        <v>711</v>
      </c>
      <c r="B98" s="102" t="s">
        <v>565</v>
      </c>
      <c r="C98" s="80">
        <v>215</v>
      </c>
      <c r="D98" s="80">
        <v>215</v>
      </c>
      <c r="E98" s="80">
        <v>215</v>
      </c>
      <c r="F98" s="137">
        <f t="shared" si="10"/>
        <v>206.39999999999998</v>
      </c>
      <c r="G98" s="137">
        <f t="shared" si="11"/>
        <v>206.39999999999998</v>
      </c>
      <c r="H98" s="137">
        <f t="shared" si="12"/>
        <v>206.39999999999998</v>
      </c>
      <c r="I98" s="80">
        <v>44375.999999999993</v>
      </c>
      <c r="J98" s="80">
        <v>44375.999999999993</v>
      </c>
      <c r="K98" s="80">
        <v>44375.999999999993</v>
      </c>
      <c r="L98" s="87"/>
      <c r="M98" s="87"/>
      <c r="N98" s="87"/>
    </row>
    <row r="99" spans="1:14">
      <c r="A99" s="101" t="s">
        <v>712</v>
      </c>
      <c r="B99" s="102" t="s">
        <v>566</v>
      </c>
      <c r="C99" s="80">
        <v>200</v>
      </c>
      <c r="D99" s="80">
        <v>200</v>
      </c>
      <c r="E99" s="80">
        <v>200</v>
      </c>
      <c r="F99" s="137">
        <f t="shared" si="10"/>
        <v>1376</v>
      </c>
      <c r="G99" s="137">
        <f t="shared" si="11"/>
        <v>1376</v>
      </c>
      <c r="H99" s="137">
        <f t="shared" si="12"/>
        <v>1376</v>
      </c>
      <c r="I99" s="80">
        <v>275200</v>
      </c>
      <c r="J99" s="80">
        <v>275200</v>
      </c>
      <c r="K99" s="80">
        <v>275200</v>
      </c>
      <c r="L99" s="87"/>
      <c r="M99" s="87"/>
      <c r="N99" s="87"/>
    </row>
    <row r="100" spans="1:14">
      <c r="A100" s="101" t="s">
        <v>713</v>
      </c>
      <c r="B100" s="102" t="s">
        <v>577</v>
      </c>
      <c r="C100" s="80">
        <v>150</v>
      </c>
      <c r="D100" s="80">
        <v>150</v>
      </c>
      <c r="E100" s="80">
        <v>150</v>
      </c>
      <c r="F100" s="137">
        <f t="shared" si="10"/>
        <v>688</v>
      </c>
      <c r="G100" s="137">
        <f t="shared" si="11"/>
        <v>688</v>
      </c>
      <c r="H100" s="137">
        <f t="shared" si="12"/>
        <v>688</v>
      </c>
      <c r="I100" s="105">
        <v>103200</v>
      </c>
      <c r="J100" s="80">
        <v>103200</v>
      </c>
      <c r="K100" s="80">
        <v>103200</v>
      </c>
      <c r="L100" s="87"/>
      <c r="M100" s="87"/>
      <c r="N100" s="87"/>
    </row>
    <row r="101" spans="1:14">
      <c r="A101" s="101" t="s">
        <v>714</v>
      </c>
      <c r="B101" s="102" t="s">
        <v>579</v>
      </c>
      <c r="C101" s="80">
        <v>200</v>
      </c>
      <c r="D101" s="80">
        <v>200</v>
      </c>
      <c r="E101" s="80">
        <v>200</v>
      </c>
      <c r="F101" s="137">
        <f t="shared" si="10"/>
        <v>481.6</v>
      </c>
      <c r="G101" s="137">
        <f t="shared" si="11"/>
        <v>481.6</v>
      </c>
      <c r="H101" s="137">
        <f t="shared" si="12"/>
        <v>481.6</v>
      </c>
      <c r="I101" s="105">
        <v>96320</v>
      </c>
      <c r="J101" s="105">
        <v>96320</v>
      </c>
      <c r="K101" s="105">
        <v>96320</v>
      </c>
      <c r="L101" s="87"/>
      <c r="M101" s="87"/>
      <c r="N101" s="87"/>
    </row>
    <row r="102" spans="1:14">
      <c r="A102" s="101" t="s">
        <v>715</v>
      </c>
      <c r="B102" s="102" t="s">
        <v>581</v>
      </c>
      <c r="C102" s="80">
        <v>250</v>
      </c>
      <c r="D102" s="80">
        <v>250</v>
      </c>
      <c r="E102" s="80">
        <v>250</v>
      </c>
      <c r="F102" s="137">
        <f t="shared" si="10"/>
        <v>481.59999999999997</v>
      </c>
      <c r="G102" s="137">
        <f t="shared" si="11"/>
        <v>481.59999999999997</v>
      </c>
      <c r="H102" s="137">
        <f t="shared" si="12"/>
        <v>481.59999999999997</v>
      </c>
      <c r="I102" s="105">
        <v>120399.99999999999</v>
      </c>
      <c r="J102" s="105">
        <v>120399.99999999999</v>
      </c>
      <c r="K102" s="105">
        <v>120399.99999999999</v>
      </c>
      <c r="L102" s="87"/>
      <c r="M102" s="87"/>
      <c r="N102" s="87"/>
    </row>
    <row r="103" spans="1:14">
      <c r="A103" s="101"/>
      <c r="B103" s="102"/>
      <c r="C103" s="80"/>
      <c r="D103" s="80"/>
      <c r="E103" s="80"/>
      <c r="F103" s="101"/>
      <c r="G103" s="101"/>
      <c r="H103" s="101"/>
      <c r="I103" s="93"/>
      <c r="J103" s="93"/>
      <c r="K103" s="93"/>
      <c r="L103" s="87"/>
      <c r="M103" s="87"/>
      <c r="N103" s="87"/>
    </row>
    <row r="104" spans="1:14">
      <c r="A104" s="101" t="s">
        <v>402</v>
      </c>
      <c r="B104" s="102" t="s">
        <v>403</v>
      </c>
      <c r="C104" s="101" t="s">
        <v>31</v>
      </c>
      <c r="D104" s="101" t="s">
        <v>31</v>
      </c>
      <c r="E104" s="101" t="s">
        <v>31</v>
      </c>
      <c r="F104" s="101" t="s">
        <v>31</v>
      </c>
      <c r="G104" s="101" t="s">
        <v>31</v>
      </c>
      <c r="H104" s="101" t="s">
        <v>31</v>
      </c>
      <c r="I104" s="93">
        <f>I94+I95</f>
        <v>5387300.5800000001</v>
      </c>
      <c r="J104" s="93">
        <f t="shared" ref="J104:K104" si="13">J94+J95</f>
        <v>5056578.12</v>
      </c>
      <c r="K104" s="93">
        <f t="shared" si="13"/>
        <v>5056578.12</v>
      </c>
      <c r="L104" s="87"/>
      <c r="M104" s="87"/>
      <c r="N104" s="87"/>
    </row>
    <row r="106" spans="1:14" ht="15.75" customHeight="1">
      <c r="A106" s="387" t="s">
        <v>420</v>
      </c>
      <c r="B106" s="387"/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</row>
    <row r="107" spans="1:14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>
      <c r="A108" s="424" t="s">
        <v>421</v>
      </c>
      <c r="B108" s="424" t="s">
        <v>352</v>
      </c>
      <c r="C108" s="424" t="s">
        <v>412</v>
      </c>
      <c r="D108" s="424"/>
      <c r="E108" s="424"/>
      <c r="F108" s="424" t="s">
        <v>422</v>
      </c>
      <c r="G108" s="424"/>
      <c r="H108" s="424"/>
      <c r="I108" s="424" t="s">
        <v>414</v>
      </c>
      <c r="J108" s="424"/>
      <c r="K108" s="424"/>
      <c r="L108" s="88"/>
      <c r="M108" s="88"/>
      <c r="N108" s="88"/>
    </row>
    <row r="109" spans="1:14">
      <c r="A109" s="424"/>
      <c r="B109" s="424"/>
      <c r="C109" s="70" t="s">
        <v>648</v>
      </c>
      <c r="D109" s="70" t="s">
        <v>681</v>
      </c>
      <c r="E109" s="70" t="s">
        <v>694</v>
      </c>
      <c r="F109" s="70" t="s">
        <v>648</v>
      </c>
      <c r="G109" s="70" t="s">
        <v>681</v>
      </c>
      <c r="H109" s="70" t="s">
        <v>694</v>
      </c>
      <c r="I109" s="70" t="s">
        <v>648</v>
      </c>
      <c r="J109" s="70" t="s">
        <v>681</v>
      </c>
      <c r="K109" s="70" t="s">
        <v>694</v>
      </c>
      <c r="L109" s="88"/>
      <c r="M109" s="88"/>
      <c r="N109" s="89"/>
    </row>
    <row r="110" spans="1:14" ht="38.25">
      <c r="A110" s="424"/>
      <c r="B110" s="424"/>
      <c r="C110" s="104" t="s">
        <v>355</v>
      </c>
      <c r="D110" s="104" t="s">
        <v>391</v>
      </c>
      <c r="E110" s="104" t="s">
        <v>392</v>
      </c>
      <c r="F110" s="104" t="s">
        <v>355</v>
      </c>
      <c r="G110" s="104" t="s">
        <v>391</v>
      </c>
      <c r="H110" s="104" t="s">
        <v>392</v>
      </c>
      <c r="I110" s="104" t="s">
        <v>355</v>
      </c>
      <c r="J110" s="104" t="s">
        <v>391</v>
      </c>
      <c r="K110" s="104" t="s">
        <v>392</v>
      </c>
      <c r="L110" s="88"/>
      <c r="M110" s="88"/>
      <c r="N110" s="88"/>
    </row>
    <row r="111" spans="1:14">
      <c r="A111" s="104">
        <v>1</v>
      </c>
      <c r="B111" s="104">
        <v>2</v>
      </c>
      <c r="C111" s="104">
        <v>3</v>
      </c>
      <c r="D111" s="104">
        <v>4</v>
      </c>
      <c r="E111" s="104">
        <v>5</v>
      </c>
      <c r="F111" s="104">
        <v>6</v>
      </c>
      <c r="G111" s="104">
        <v>7</v>
      </c>
      <c r="H111" s="104">
        <v>8</v>
      </c>
      <c r="I111" s="104">
        <v>9</v>
      </c>
      <c r="J111" s="104">
        <v>10</v>
      </c>
      <c r="K111" s="104">
        <v>11</v>
      </c>
      <c r="L111" s="87"/>
      <c r="M111" s="87"/>
      <c r="N111" s="87"/>
    </row>
    <row r="112" spans="1:14">
      <c r="A112" s="101" t="s">
        <v>423</v>
      </c>
      <c r="B112" s="102" t="s">
        <v>30</v>
      </c>
      <c r="C112" s="103"/>
      <c r="D112" s="103"/>
      <c r="E112" s="103"/>
      <c r="F112" s="101"/>
      <c r="G112" s="101"/>
      <c r="H112" s="101"/>
      <c r="I112" s="93"/>
      <c r="J112" s="93"/>
      <c r="K112" s="93"/>
      <c r="L112" s="87"/>
      <c r="M112" s="87"/>
      <c r="N112" s="87"/>
    </row>
    <row r="113" spans="1:14">
      <c r="A113" s="101" t="s">
        <v>424</v>
      </c>
      <c r="B113" s="102" t="s">
        <v>34</v>
      </c>
      <c r="C113" s="137">
        <f>I113/F113</f>
        <v>204.03</v>
      </c>
      <c r="D113" s="137">
        <f t="shared" ref="D113:E113" si="14">J113/G113</f>
        <v>0</v>
      </c>
      <c r="E113" s="137">
        <f t="shared" si="14"/>
        <v>0</v>
      </c>
      <c r="F113" s="104">
        <v>12</v>
      </c>
      <c r="G113" s="104">
        <v>12</v>
      </c>
      <c r="H113" s="104">
        <v>12</v>
      </c>
      <c r="I113" s="105">
        <f>'раздел 1 и 2'!H42</f>
        <v>2448.36</v>
      </c>
      <c r="J113" s="105">
        <f>'раздел 1 и 2'!J42</f>
        <v>0</v>
      </c>
      <c r="K113" s="105">
        <f>'раздел 1 и 2'!L42</f>
        <v>0</v>
      </c>
      <c r="L113" s="87"/>
      <c r="M113" s="87"/>
      <c r="N113" s="87"/>
    </row>
    <row r="114" spans="1:14">
      <c r="A114" s="101"/>
      <c r="B114" s="102"/>
      <c r="C114" s="101"/>
      <c r="D114" s="101"/>
      <c r="E114" s="101"/>
      <c r="F114" s="101"/>
      <c r="G114" s="101"/>
      <c r="H114" s="101"/>
      <c r="I114" s="93"/>
      <c r="J114" s="93"/>
      <c r="K114" s="93"/>
      <c r="L114" s="87"/>
      <c r="M114" s="87"/>
      <c r="N114" s="87"/>
    </row>
    <row r="115" spans="1:14">
      <c r="A115" s="101" t="s">
        <v>402</v>
      </c>
      <c r="B115" s="102" t="s">
        <v>403</v>
      </c>
      <c r="C115" s="104" t="s">
        <v>31</v>
      </c>
      <c r="D115" s="104" t="s">
        <v>31</v>
      </c>
      <c r="E115" s="104" t="s">
        <v>31</v>
      </c>
      <c r="F115" s="104" t="s">
        <v>31</v>
      </c>
      <c r="G115" s="104" t="s">
        <v>31</v>
      </c>
      <c r="H115" s="104" t="s">
        <v>31</v>
      </c>
      <c r="I115" s="105">
        <f>I112+I113</f>
        <v>2448.36</v>
      </c>
      <c r="J115" s="105">
        <f>J112+J113</f>
        <v>0</v>
      </c>
      <c r="K115" s="105">
        <f>K112+K113</f>
        <v>0</v>
      </c>
      <c r="L115" s="87"/>
      <c r="M115" s="87"/>
      <c r="N115" s="87"/>
    </row>
    <row r="118" spans="1:14" ht="34.5" customHeight="1">
      <c r="A118" s="377" t="s">
        <v>637</v>
      </c>
      <c r="B118" s="377"/>
      <c r="C118" s="377"/>
      <c r="D118" s="377"/>
      <c r="E118" s="377"/>
    </row>
    <row r="119" spans="1:14">
      <c r="A119" s="201"/>
      <c r="B119" s="201"/>
      <c r="C119" s="201"/>
      <c r="D119" s="201"/>
      <c r="E119" s="201"/>
    </row>
    <row r="120" spans="1:14">
      <c r="A120" s="379" t="s">
        <v>18</v>
      </c>
      <c r="B120" s="382" t="s">
        <v>19</v>
      </c>
      <c r="C120" s="378" t="s">
        <v>353</v>
      </c>
      <c r="D120" s="378"/>
      <c r="E120" s="378"/>
    </row>
    <row r="121" spans="1:14">
      <c r="A121" s="380"/>
      <c r="B121" s="383"/>
      <c r="C121" s="70" t="s">
        <v>648</v>
      </c>
      <c r="D121" s="70" t="s">
        <v>681</v>
      </c>
      <c r="E121" s="70" t="s">
        <v>694</v>
      </c>
    </row>
    <row r="122" spans="1:14" ht="25.5">
      <c r="A122" s="380"/>
      <c r="B122" s="383"/>
      <c r="C122" s="45" t="s">
        <v>425</v>
      </c>
      <c r="D122" s="45" t="s">
        <v>356</v>
      </c>
      <c r="E122" s="45" t="s">
        <v>357</v>
      </c>
    </row>
    <row r="123" spans="1:14">
      <c r="A123" s="381"/>
      <c r="B123" s="384"/>
      <c r="C123" s="203"/>
      <c r="D123" s="45"/>
      <c r="E123" s="45"/>
    </row>
    <row r="124" spans="1:14">
      <c r="A124" s="204">
        <v>1</v>
      </c>
      <c r="B124" s="208">
        <v>2</v>
      </c>
      <c r="C124" s="209" t="s">
        <v>214</v>
      </c>
      <c r="D124" s="48" t="s">
        <v>215</v>
      </c>
      <c r="E124" s="48" t="s">
        <v>217</v>
      </c>
    </row>
    <row r="125" spans="1:14" ht="25.5">
      <c r="A125" s="202" t="s">
        <v>358</v>
      </c>
      <c r="B125" s="203" t="s">
        <v>359</v>
      </c>
      <c r="C125" s="205"/>
      <c r="D125" s="205"/>
      <c r="E125" s="205"/>
    </row>
    <row r="126" spans="1:14" ht="25.5">
      <c r="A126" s="206" t="s">
        <v>638</v>
      </c>
      <c r="B126" s="203" t="s">
        <v>361</v>
      </c>
      <c r="C126" s="205"/>
      <c r="D126" s="205"/>
      <c r="E126" s="205"/>
    </row>
    <row r="127" spans="1:14" ht="25.5">
      <c r="A127" s="207" t="s">
        <v>639</v>
      </c>
      <c r="B127" s="203" t="s">
        <v>363</v>
      </c>
      <c r="C127" s="205">
        <f>C130</f>
        <v>0</v>
      </c>
      <c r="D127" s="205">
        <f>D130</f>
        <v>0</v>
      </c>
      <c r="E127" s="205">
        <f>E130</f>
        <v>0</v>
      </c>
    </row>
    <row r="128" spans="1:14" ht="25.5">
      <c r="A128" s="202" t="s">
        <v>640</v>
      </c>
      <c r="B128" s="203" t="s">
        <v>365</v>
      </c>
      <c r="C128" s="205"/>
      <c r="D128" s="205"/>
      <c r="E128" s="205"/>
    </row>
    <row r="129" spans="1:14">
      <c r="A129" s="202" t="s">
        <v>641</v>
      </c>
      <c r="B129" s="203"/>
      <c r="C129" s="205"/>
      <c r="D129" s="205"/>
      <c r="E129" s="205"/>
    </row>
    <row r="130" spans="1:14">
      <c r="A130" s="202" t="s">
        <v>642</v>
      </c>
      <c r="B130" s="203" t="s">
        <v>367</v>
      </c>
      <c r="C130" s="205">
        <f>'раздел 1 и 2'!H44</f>
        <v>0</v>
      </c>
      <c r="D130" s="205">
        <v>0</v>
      </c>
      <c r="E130" s="205">
        <v>0</v>
      </c>
    </row>
    <row r="131" spans="1:14">
      <c r="A131" s="202" t="s">
        <v>643</v>
      </c>
      <c r="B131" s="203" t="s">
        <v>368</v>
      </c>
      <c r="C131" s="205"/>
      <c r="D131" s="205"/>
      <c r="E131" s="205"/>
    </row>
    <row r="132" spans="1:14" ht="25.5">
      <c r="A132" s="207" t="s">
        <v>380</v>
      </c>
      <c r="B132" s="203" t="s">
        <v>381</v>
      </c>
      <c r="C132" s="205"/>
      <c r="D132" s="205"/>
      <c r="E132" s="205"/>
    </row>
    <row r="133" spans="1:14" ht="25.5">
      <c r="A133" s="206" t="s">
        <v>644</v>
      </c>
      <c r="B133" s="203" t="s">
        <v>383</v>
      </c>
      <c r="C133" s="205"/>
      <c r="D133" s="205"/>
      <c r="E133" s="205"/>
    </row>
    <row r="134" spans="1:14" ht="38.25">
      <c r="A134" s="202" t="s">
        <v>645</v>
      </c>
      <c r="B134" s="203" t="s">
        <v>385</v>
      </c>
      <c r="C134" s="205">
        <f>C127</f>
        <v>0</v>
      </c>
      <c r="D134" s="205">
        <f>D127</f>
        <v>0</v>
      </c>
      <c r="E134" s="205">
        <f>E127</f>
        <v>0</v>
      </c>
    </row>
    <row r="136" spans="1:14" ht="15.75">
      <c r="A136" s="417" t="s">
        <v>635</v>
      </c>
      <c r="B136" s="417"/>
      <c r="C136" s="417"/>
      <c r="D136" s="417"/>
      <c r="E136" s="417"/>
      <c r="F136" s="417"/>
      <c r="G136" s="417"/>
      <c r="H136" s="417"/>
      <c r="I136" s="417"/>
      <c r="J136" s="417"/>
      <c r="K136" s="417"/>
      <c r="L136" s="417"/>
      <c r="M136" s="417"/>
      <c r="N136" s="417"/>
    </row>
    <row r="137" spans="1:14" ht="15.75">
      <c r="A137" s="387" t="s">
        <v>636</v>
      </c>
      <c r="B137" s="387"/>
      <c r="C137" s="387"/>
      <c r="D137" s="387"/>
      <c r="E137" s="387"/>
      <c r="F137" s="387"/>
      <c r="G137" s="387"/>
      <c r="H137" s="387"/>
      <c r="I137" s="387"/>
      <c r="J137" s="387"/>
      <c r="K137" s="387"/>
      <c r="L137" s="387"/>
      <c r="M137" s="387"/>
      <c r="N137" s="387"/>
    </row>
    <row r="138" spans="1:14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</row>
    <row r="139" spans="1:14">
      <c r="A139" s="424" t="s">
        <v>18</v>
      </c>
      <c r="B139" s="424" t="s">
        <v>352</v>
      </c>
      <c r="C139" s="424" t="s">
        <v>353</v>
      </c>
      <c r="D139" s="424"/>
      <c r="E139" s="424"/>
      <c r="F139" s="88"/>
      <c r="G139" s="88"/>
      <c r="H139" s="88"/>
      <c r="I139" s="88"/>
      <c r="J139" s="88"/>
      <c r="K139" s="88"/>
      <c r="L139" s="88"/>
      <c r="M139" s="88"/>
      <c r="N139" s="88"/>
    </row>
    <row r="140" spans="1:14">
      <c r="A140" s="424"/>
      <c r="B140" s="424"/>
      <c r="C140" s="70" t="s">
        <v>648</v>
      </c>
      <c r="D140" s="70" t="s">
        <v>681</v>
      </c>
      <c r="E140" s="70" t="s">
        <v>694</v>
      </c>
      <c r="F140" s="89"/>
      <c r="G140" s="89"/>
      <c r="H140" s="89"/>
      <c r="I140" s="89"/>
      <c r="J140" s="89"/>
      <c r="K140" s="89"/>
      <c r="L140" s="89"/>
      <c r="M140" s="89"/>
      <c r="N140" s="89"/>
    </row>
    <row r="141" spans="1:14">
      <c r="A141" s="424"/>
      <c r="B141" s="424"/>
      <c r="C141" s="425" t="s">
        <v>425</v>
      </c>
      <c r="D141" s="425" t="s">
        <v>356</v>
      </c>
      <c r="E141" s="425" t="s">
        <v>357</v>
      </c>
      <c r="F141" s="89"/>
      <c r="G141" s="89"/>
      <c r="H141" s="89"/>
      <c r="I141" s="89"/>
      <c r="J141" s="89"/>
      <c r="K141" s="89"/>
      <c r="L141" s="89"/>
      <c r="M141" s="89"/>
      <c r="N141" s="89"/>
    </row>
    <row r="142" spans="1:14">
      <c r="A142" s="424"/>
      <c r="B142" s="424"/>
      <c r="C142" s="425"/>
      <c r="D142" s="425"/>
      <c r="E142" s="425"/>
      <c r="F142" s="89"/>
      <c r="G142" s="89"/>
      <c r="H142" s="89"/>
      <c r="I142" s="89"/>
      <c r="J142" s="89"/>
      <c r="K142" s="89"/>
      <c r="L142" s="89"/>
      <c r="M142" s="89"/>
      <c r="N142" s="89"/>
    </row>
    <row r="143" spans="1:14">
      <c r="A143" s="104">
        <v>1</v>
      </c>
      <c r="B143" s="104">
        <v>2</v>
      </c>
      <c r="C143" s="105" t="s">
        <v>214</v>
      </c>
      <c r="D143" s="105" t="s">
        <v>215</v>
      </c>
      <c r="E143" s="105" t="s">
        <v>217</v>
      </c>
      <c r="F143" s="91"/>
      <c r="G143" s="91"/>
      <c r="H143" s="91"/>
      <c r="I143" s="91"/>
      <c r="J143" s="91"/>
      <c r="K143" s="91"/>
      <c r="L143" s="91"/>
      <c r="M143" s="91"/>
      <c r="N143" s="91"/>
    </row>
    <row r="144" spans="1:14" ht="25.5">
      <c r="A144" s="95" t="s">
        <v>358</v>
      </c>
      <c r="B144" s="78" t="s">
        <v>359</v>
      </c>
      <c r="C144" s="93"/>
      <c r="D144" s="93"/>
      <c r="E144" s="93"/>
      <c r="F144" s="94"/>
      <c r="G144" s="94"/>
      <c r="H144" s="94"/>
      <c r="I144" s="94"/>
      <c r="J144" s="94"/>
      <c r="K144" s="94"/>
      <c r="L144" s="94"/>
      <c r="M144" s="94"/>
      <c r="N144" s="94"/>
    </row>
    <row r="145" spans="1:14" ht="38.25">
      <c r="A145" s="106" t="s">
        <v>360</v>
      </c>
      <c r="B145" s="78" t="s">
        <v>361</v>
      </c>
      <c r="C145" s="93"/>
      <c r="D145" s="93"/>
      <c r="E145" s="93"/>
      <c r="F145" s="94"/>
      <c r="G145" s="94"/>
      <c r="H145" s="94"/>
      <c r="I145" s="94"/>
      <c r="J145" s="94"/>
      <c r="K145" s="94"/>
      <c r="L145" s="94"/>
      <c r="M145" s="94"/>
      <c r="N145" s="94"/>
    </row>
    <row r="146" spans="1:14">
      <c r="A146" s="95" t="s">
        <v>426</v>
      </c>
      <c r="B146" s="78" t="s">
        <v>363</v>
      </c>
      <c r="C146" s="80">
        <f>C148+C149+'раздел 1 и 2'!H46</f>
        <v>53078.31</v>
      </c>
      <c r="D146" s="80">
        <f>D148+D149</f>
        <v>0</v>
      </c>
      <c r="E146" s="80">
        <f>E148+E149</f>
        <v>0</v>
      </c>
      <c r="F146" s="94"/>
      <c r="G146" s="94"/>
      <c r="H146" s="94"/>
      <c r="I146" s="94"/>
      <c r="J146" s="94"/>
      <c r="K146" s="94"/>
      <c r="L146" s="94"/>
      <c r="M146" s="94"/>
      <c r="N146" s="94"/>
    </row>
    <row r="147" spans="1:14">
      <c r="A147" s="77" t="s">
        <v>67</v>
      </c>
      <c r="B147" s="78"/>
      <c r="C147" s="80"/>
      <c r="D147" s="80"/>
      <c r="E147" s="80"/>
      <c r="F147" s="94"/>
      <c r="G147" s="94"/>
      <c r="H147" s="94"/>
      <c r="I147" s="94"/>
      <c r="J147" s="94"/>
      <c r="K147" s="94"/>
      <c r="L147" s="94"/>
      <c r="M147" s="94"/>
      <c r="N147" s="94"/>
    </row>
    <row r="148" spans="1:14" s="99" customFormat="1">
      <c r="A148" s="107" t="s">
        <v>427</v>
      </c>
      <c r="B148" s="108" t="s">
        <v>365</v>
      </c>
      <c r="C148" s="218">
        <v>0</v>
      </c>
      <c r="D148" s="218">
        <v>0</v>
      </c>
      <c r="E148" s="218">
        <v>0</v>
      </c>
      <c r="F148" s="109"/>
      <c r="G148" s="109"/>
      <c r="H148" s="109"/>
      <c r="I148" s="109"/>
      <c r="J148" s="109"/>
      <c r="K148" s="109"/>
      <c r="L148" s="109">
        <f>'раздел 1 и 2'!G47-'раздел 3 доходы'!C148</f>
        <v>0</v>
      </c>
      <c r="M148" s="109"/>
      <c r="N148" s="109"/>
    </row>
    <row r="149" spans="1:14">
      <c r="A149" s="107" t="s">
        <v>73</v>
      </c>
      <c r="B149" s="78" t="s">
        <v>367</v>
      </c>
      <c r="C149" s="80"/>
      <c r="D149" s="80"/>
      <c r="E149" s="80"/>
      <c r="F149" s="94"/>
      <c r="G149" s="94"/>
      <c r="H149" s="94"/>
      <c r="I149" s="94"/>
      <c r="J149" s="94"/>
      <c r="K149" s="94"/>
      <c r="L149" s="94"/>
      <c r="M149" s="94"/>
      <c r="N149" s="94"/>
    </row>
    <row r="150" spans="1:14" ht="25.5">
      <c r="A150" s="95" t="s">
        <v>380</v>
      </c>
      <c r="B150" s="78" t="s">
        <v>381</v>
      </c>
      <c r="C150" s="80"/>
      <c r="D150" s="80"/>
      <c r="E150" s="80"/>
      <c r="F150" s="94"/>
      <c r="G150" s="94"/>
      <c r="H150" s="94"/>
      <c r="I150" s="94"/>
      <c r="J150" s="94"/>
      <c r="K150" s="94"/>
      <c r="L150" s="94"/>
      <c r="M150" s="94"/>
      <c r="N150" s="94"/>
    </row>
    <row r="151" spans="1:14" ht="38.25">
      <c r="A151" s="106" t="s">
        <v>382</v>
      </c>
      <c r="B151" s="78" t="s">
        <v>383</v>
      </c>
      <c r="C151" s="80"/>
      <c r="D151" s="80"/>
      <c r="E151" s="80"/>
      <c r="F151" s="94"/>
      <c r="G151" s="94"/>
      <c r="H151" s="94"/>
      <c r="I151" s="94"/>
      <c r="J151" s="94"/>
      <c r="K151" s="94"/>
      <c r="L151" s="94"/>
      <c r="M151" s="94"/>
      <c r="N151" s="94"/>
    </row>
    <row r="152" spans="1:14" ht="38.25">
      <c r="A152" s="107" t="s">
        <v>428</v>
      </c>
      <c r="B152" s="78" t="s">
        <v>385</v>
      </c>
      <c r="C152" s="80">
        <f>C144-C145+C146-C150+C151</f>
        <v>53078.31</v>
      </c>
      <c r="D152" s="80">
        <f>D144-D145+D146-D150+D151</f>
        <v>0</v>
      </c>
      <c r="E152" s="80">
        <f>E144-E145+E146-E150+E151</f>
        <v>0</v>
      </c>
      <c r="F152" s="94"/>
      <c r="G152" s="94"/>
      <c r="H152" s="94"/>
      <c r="I152" s="94"/>
      <c r="J152" s="94"/>
      <c r="K152" s="94"/>
      <c r="L152" s="94"/>
      <c r="M152" s="94"/>
      <c r="N152" s="94"/>
    </row>
    <row r="153" spans="1:14">
      <c r="A153" s="110"/>
      <c r="B153" s="89"/>
      <c r="C153" s="111"/>
      <c r="D153" s="111"/>
      <c r="E153" s="111"/>
      <c r="F153" s="94"/>
      <c r="G153" s="94"/>
      <c r="H153" s="94"/>
      <c r="I153" s="94"/>
      <c r="J153" s="94"/>
      <c r="K153" s="94"/>
      <c r="L153" s="94"/>
      <c r="M153" s="94"/>
      <c r="N153" s="94"/>
    </row>
    <row r="155" spans="1:14" ht="15.7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</row>
    <row r="156" spans="1:14" ht="15.75">
      <c r="A156" s="113"/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</row>
    <row r="157" spans="1:14">
      <c r="A157" s="114"/>
      <c r="B157" s="114"/>
      <c r="C157" s="115"/>
      <c r="D157" s="115"/>
      <c r="E157" s="115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>
      <c r="A158" s="114"/>
      <c r="B158" s="114"/>
      <c r="C158" s="114"/>
      <c r="D158" s="114"/>
      <c r="E158" s="114"/>
      <c r="F158" s="117"/>
      <c r="G158" s="117"/>
      <c r="H158" s="117"/>
      <c r="I158" s="117"/>
      <c r="J158" s="117"/>
      <c r="K158" s="117"/>
      <c r="L158" s="117"/>
      <c r="M158" s="117"/>
      <c r="N158" s="117"/>
    </row>
    <row r="159" spans="1:14">
      <c r="A159" s="114"/>
      <c r="B159" s="114"/>
      <c r="C159" s="118"/>
      <c r="D159" s="118"/>
      <c r="E159" s="118"/>
      <c r="F159" s="117"/>
      <c r="G159" s="117"/>
      <c r="H159" s="117"/>
      <c r="I159" s="117"/>
      <c r="J159" s="117"/>
      <c r="K159" s="117"/>
      <c r="L159" s="117"/>
      <c r="M159" s="117"/>
      <c r="N159" s="117"/>
    </row>
    <row r="160" spans="1:14">
      <c r="A160" s="114"/>
      <c r="B160" s="114"/>
      <c r="C160" s="118"/>
      <c r="D160" s="118"/>
      <c r="E160" s="118"/>
      <c r="F160" s="117"/>
      <c r="G160" s="117"/>
      <c r="H160" s="117"/>
      <c r="I160" s="117"/>
      <c r="J160" s="117"/>
      <c r="K160" s="117"/>
      <c r="L160" s="117"/>
      <c r="M160" s="117"/>
      <c r="N160" s="117"/>
    </row>
    <row r="161" spans="1:14">
      <c r="A161" s="119"/>
      <c r="B161" s="119"/>
      <c r="C161" s="120"/>
      <c r="D161" s="121"/>
      <c r="E161" s="121"/>
      <c r="F161" s="91"/>
      <c r="G161" s="94"/>
      <c r="H161" s="91"/>
      <c r="I161" s="91"/>
      <c r="J161" s="91"/>
      <c r="K161" s="91"/>
      <c r="L161" s="91"/>
      <c r="M161" s="91"/>
      <c r="N161" s="91"/>
    </row>
    <row r="162" spans="1:14">
      <c r="A162" s="98"/>
      <c r="B162" s="89"/>
      <c r="C162" s="91"/>
      <c r="D162" s="94"/>
      <c r="E162" s="94"/>
      <c r="F162" s="94"/>
      <c r="H162" s="94"/>
      <c r="I162" s="94"/>
      <c r="J162" s="94"/>
      <c r="K162" s="94"/>
      <c r="L162" s="94"/>
      <c r="M162" s="94"/>
      <c r="N162" s="94"/>
    </row>
    <row r="163" spans="1:14">
      <c r="A163" s="122"/>
      <c r="B163" s="89"/>
      <c r="C163" s="91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</row>
    <row r="164" spans="1:14">
      <c r="A164" s="98"/>
      <c r="B164" s="89"/>
      <c r="C164" s="91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</row>
    <row r="165" spans="1:14">
      <c r="A165" s="98"/>
      <c r="B165" s="89"/>
      <c r="C165" s="91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</row>
    <row r="166" spans="1:14">
      <c r="A166" s="122"/>
      <c r="B166" s="89"/>
      <c r="C166" s="91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</row>
    <row r="167" spans="1:14">
      <c r="A167" s="110"/>
      <c r="B167" s="89"/>
      <c r="C167" s="91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</row>
  </sheetData>
  <customSheetViews>
    <customSheetView guid="{05E486C0-6DBD-49B1-AF6A-BC8DF6FA107F}" scale="85" showPageBreaks="1" fitToPage="1" printArea="1" view="pageBreakPreview" topLeftCell="A46">
      <selection activeCell="F65" sqref="F65"/>
      <rowBreaks count="1" manualBreakCount="1">
        <brk id="72" max="10" man="1"/>
      </rowBreaks>
      <pageMargins left="0.19685039370078741" right="0.19685039370078741" top="0.19685039370078741" bottom="0.19685039370078741" header="0.19685039370078741" footer="0.19685039370078741"/>
      <printOptions horizontalCentered="1"/>
      <pageSetup paperSize="9" scale="66" firstPageNumber="22" fitToHeight="0" orientation="landscape" useFirstPageNumber="1" r:id="rId1"/>
      <headerFooter alignWithMargins="0"/>
    </customSheetView>
    <customSheetView guid="{1560E1D9-2BAE-4CE5-89DB-061432386600}" scale="85" showPageBreaks="1" fitToPage="1" printArea="1" view="pageBreakPreview" topLeftCell="A46">
      <selection activeCell="F65" sqref="F65"/>
      <rowBreaks count="1" manualBreakCount="1">
        <brk id="72" max="10" man="1"/>
      </rowBreaks>
      <pageMargins left="0.19685039370078741" right="0.19685039370078741" top="0.19685039370078741" bottom="0.19685039370078741" header="0.19685039370078741" footer="0.19685039370078741"/>
      <printOptions horizontalCentered="1"/>
      <pageSetup paperSize="9" scale="66" firstPageNumber="22" fitToHeight="0" orientation="landscape" useFirstPageNumber="1" r:id="rId2"/>
      <headerFooter alignWithMargins="0"/>
    </customSheetView>
  </customSheetViews>
  <mergeCells count="75">
    <mergeCell ref="A136:N136"/>
    <mergeCell ref="A137:N137"/>
    <mergeCell ref="A139:A142"/>
    <mergeCell ref="B139:B142"/>
    <mergeCell ref="C139:E139"/>
    <mergeCell ref="C141:C142"/>
    <mergeCell ref="D141:D142"/>
    <mergeCell ref="E141:E142"/>
    <mergeCell ref="A106:N106"/>
    <mergeCell ref="A108:A110"/>
    <mergeCell ref="B108:B110"/>
    <mergeCell ref="C108:E108"/>
    <mergeCell ref="F108:H108"/>
    <mergeCell ref="I108:K108"/>
    <mergeCell ref="A88:N88"/>
    <mergeCell ref="A90:A92"/>
    <mergeCell ref="B90:B92"/>
    <mergeCell ref="C90:E90"/>
    <mergeCell ref="F90:H90"/>
    <mergeCell ref="I90:K90"/>
    <mergeCell ref="A71:N71"/>
    <mergeCell ref="A73:A75"/>
    <mergeCell ref="B73:B75"/>
    <mergeCell ref="C73:E73"/>
    <mergeCell ref="F73:H73"/>
    <mergeCell ref="I73:K73"/>
    <mergeCell ref="A59:N59"/>
    <mergeCell ref="A61:A63"/>
    <mergeCell ref="B61:B63"/>
    <mergeCell ref="C61:E61"/>
    <mergeCell ref="F61:H61"/>
    <mergeCell ref="I61:K61"/>
    <mergeCell ref="A40:N40"/>
    <mergeCell ref="A41:N41"/>
    <mergeCell ref="A43:A46"/>
    <mergeCell ref="B43:B46"/>
    <mergeCell ref="C43:E43"/>
    <mergeCell ref="C45:C46"/>
    <mergeCell ref="D45:D46"/>
    <mergeCell ref="E45:E46"/>
    <mergeCell ref="F26:H26"/>
    <mergeCell ref="I26:K26"/>
    <mergeCell ref="A20:D20"/>
    <mergeCell ref="A21:D21"/>
    <mergeCell ref="A22:D22"/>
    <mergeCell ref="A23:D23"/>
    <mergeCell ref="A24:N24"/>
    <mergeCell ref="A15:D15"/>
    <mergeCell ref="A16:D16"/>
    <mergeCell ref="A17:D17"/>
    <mergeCell ref="A18:D18"/>
    <mergeCell ref="A26:A28"/>
    <mergeCell ref="B26:B28"/>
    <mergeCell ref="C26:E26"/>
    <mergeCell ref="A10:D10"/>
    <mergeCell ref="A11:D11"/>
    <mergeCell ref="A12:D12"/>
    <mergeCell ref="A13:D13"/>
    <mergeCell ref="A14:D14"/>
    <mergeCell ref="A118:E118"/>
    <mergeCell ref="C120:E120"/>
    <mergeCell ref="A120:A123"/>
    <mergeCell ref="B120:B123"/>
    <mergeCell ref="A1:N1"/>
    <mergeCell ref="A2:N2"/>
    <mergeCell ref="A3:N3"/>
    <mergeCell ref="A4:D7"/>
    <mergeCell ref="E4:E7"/>
    <mergeCell ref="F4:H4"/>
    <mergeCell ref="F6:F7"/>
    <mergeCell ref="G6:G7"/>
    <mergeCell ref="H6:H7"/>
    <mergeCell ref="A19:D19"/>
    <mergeCell ref="A8:D8"/>
    <mergeCell ref="A9:D9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67" firstPageNumber="22" fitToHeight="0" orientation="landscape" useFirstPageNumber="1" r:id="rId3"/>
  <headerFooter alignWithMargins="0"/>
  <rowBreaks count="1" manualBreakCount="1">
    <brk id="7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A103"/>
  <sheetViews>
    <sheetView view="pageBreakPreview" topLeftCell="A27" zoomScale="85" zoomScaleNormal="40" zoomScaleSheetLayoutView="85" workbookViewId="0">
      <selection activeCell="I66" sqref="I66"/>
    </sheetView>
  </sheetViews>
  <sheetFormatPr defaultColWidth="0.85546875" defaultRowHeight="12.75"/>
  <cols>
    <col min="1" max="1" width="23.140625" style="69" customWidth="1"/>
    <col min="2" max="2" width="12.28515625" style="69" bestFit="1" customWidth="1"/>
    <col min="3" max="3" width="15" style="69" customWidth="1"/>
    <col min="4" max="4" width="18.5703125" style="69" customWidth="1"/>
    <col min="5" max="5" width="15.7109375" style="69" customWidth="1"/>
    <col min="6" max="6" width="12.28515625" style="69" bestFit="1" customWidth="1"/>
    <col min="7" max="7" width="13.28515625" style="69" bestFit="1" customWidth="1"/>
    <col min="8" max="10" width="12.28515625" style="69" bestFit="1" customWidth="1"/>
    <col min="11" max="11" width="11.85546875" style="69" customWidth="1"/>
    <col min="12" max="12" width="21.42578125" style="69" customWidth="1"/>
    <col min="13" max="13" width="24.7109375" style="69" customWidth="1"/>
    <col min="14" max="14" width="12.140625" style="69" customWidth="1"/>
    <col min="15" max="15" width="16.140625" style="69" customWidth="1"/>
    <col min="16" max="16" width="12.7109375" style="69" bestFit="1" customWidth="1"/>
    <col min="17" max="256" width="0.85546875" style="69"/>
    <col min="257" max="257" width="23.140625" style="69" customWidth="1"/>
    <col min="258" max="258" width="12.28515625" style="69" bestFit="1" customWidth="1"/>
    <col min="259" max="259" width="15" style="69" customWidth="1"/>
    <col min="260" max="260" width="18.5703125" style="69" customWidth="1"/>
    <col min="261" max="261" width="15.7109375" style="69" customWidth="1"/>
    <col min="262" max="262" width="12.28515625" style="69" bestFit="1" customWidth="1"/>
    <col min="263" max="263" width="13.28515625" style="69" bestFit="1" customWidth="1"/>
    <col min="264" max="266" width="12.28515625" style="69" bestFit="1" customWidth="1"/>
    <col min="267" max="267" width="11.85546875" style="69" customWidth="1"/>
    <col min="268" max="268" width="21.42578125" style="69" customWidth="1"/>
    <col min="269" max="269" width="24.7109375" style="69" customWidth="1"/>
    <col min="270" max="270" width="12.140625" style="69" customWidth="1"/>
    <col min="271" max="271" width="16.140625" style="69" customWidth="1"/>
    <col min="272" max="272" width="12.7109375" style="69" bestFit="1" customWidth="1"/>
    <col min="273" max="512" width="0.85546875" style="69"/>
    <col min="513" max="513" width="23.140625" style="69" customWidth="1"/>
    <col min="514" max="514" width="12.28515625" style="69" bestFit="1" customWidth="1"/>
    <col min="515" max="515" width="15" style="69" customWidth="1"/>
    <col min="516" max="516" width="18.5703125" style="69" customWidth="1"/>
    <col min="517" max="517" width="15.7109375" style="69" customWidth="1"/>
    <col min="518" max="518" width="12.28515625" style="69" bestFit="1" customWidth="1"/>
    <col min="519" max="519" width="13.28515625" style="69" bestFit="1" customWidth="1"/>
    <col min="520" max="522" width="12.28515625" style="69" bestFit="1" customWidth="1"/>
    <col min="523" max="523" width="11.85546875" style="69" customWidth="1"/>
    <col min="524" max="524" width="21.42578125" style="69" customWidth="1"/>
    <col min="525" max="525" width="24.7109375" style="69" customWidth="1"/>
    <col min="526" max="526" width="12.140625" style="69" customWidth="1"/>
    <col min="527" max="527" width="16.140625" style="69" customWidth="1"/>
    <col min="528" max="528" width="12.7109375" style="69" bestFit="1" customWidth="1"/>
    <col min="529" max="768" width="0.85546875" style="69"/>
    <col min="769" max="769" width="23.140625" style="69" customWidth="1"/>
    <col min="770" max="770" width="12.28515625" style="69" bestFit="1" customWidth="1"/>
    <col min="771" max="771" width="15" style="69" customWidth="1"/>
    <col min="772" max="772" width="18.5703125" style="69" customWidth="1"/>
    <col min="773" max="773" width="15.7109375" style="69" customWidth="1"/>
    <col min="774" max="774" width="12.28515625" style="69" bestFit="1" customWidth="1"/>
    <col min="775" max="775" width="13.28515625" style="69" bestFit="1" customWidth="1"/>
    <col min="776" max="778" width="12.28515625" style="69" bestFit="1" customWidth="1"/>
    <col min="779" max="779" width="11.85546875" style="69" customWidth="1"/>
    <col min="780" max="780" width="21.42578125" style="69" customWidth="1"/>
    <col min="781" max="781" width="24.7109375" style="69" customWidth="1"/>
    <col min="782" max="782" width="12.140625" style="69" customWidth="1"/>
    <col min="783" max="783" width="16.140625" style="69" customWidth="1"/>
    <col min="784" max="784" width="12.7109375" style="69" bestFit="1" customWidth="1"/>
    <col min="785" max="1024" width="0.85546875" style="69"/>
    <col min="1025" max="1025" width="23.140625" style="69" customWidth="1"/>
    <col min="1026" max="1026" width="12.28515625" style="69" bestFit="1" customWidth="1"/>
    <col min="1027" max="1027" width="15" style="69" customWidth="1"/>
    <col min="1028" max="1028" width="18.5703125" style="69" customWidth="1"/>
    <col min="1029" max="1029" width="15.7109375" style="69" customWidth="1"/>
    <col min="1030" max="1030" width="12.28515625" style="69" bestFit="1" customWidth="1"/>
    <col min="1031" max="1031" width="13.28515625" style="69" bestFit="1" customWidth="1"/>
    <col min="1032" max="1034" width="12.28515625" style="69" bestFit="1" customWidth="1"/>
    <col min="1035" max="1035" width="11.85546875" style="69" customWidth="1"/>
    <col min="1036" max="1036" width="21.42578125" style="69" customWidth="1"/>
    <col min="1037" max="1037" width="24.7109375" style="69" customWidth="1"/>
    <col min="1038" max="1038" width="12.140625" style="69" customWidth="1"/>
    <col min="1039" max="1039" width="16.140625" style="69" customWidth="1"/>
    <col min="1040" max="1040" width="12.7109375" style="69" bestFit="1" customWidth="1"/>
    <col min="1041" max="1280" width="0.85546875" style="69"/>
    <col min="1281" max="1281" width="23.140625" style="69" customWidth="1"/>
    <col min="1282" max="1282" width="12.28515625" style="69" bestFit="1" customWidth="1"/>
    <col min="1283" max="1283" width="15" style="69" customWidth="1"/>
    <col min="1284" max="1284" width="18.5703125" style="69" customWidth="1"/>
    <col min="1285" max="1285" width="15.7109375" style="69" customWidth="1"/>
    <col min="1286" max="1286" width="12.28515625" style="69" bestFit="1" customWidth="1"/>
    <col min="1287" max="1287" width="13.28515625" style="69" bestFit="1" customWidth="1"/>
    <col min="1288" max="1290" width="12.28515625" style="69" bestFit="1" customWidth="1"/>
    <col min="1291" max="1291" width="11.85546875" style="69" customWidth="1"/>
    <col min="1292" max="1292" width="21.42578125" style="69" customWidth="1"/>
    <col min="1293" max="1293" width="24.7109375" style="69" customWidth="1"/>
    <col min="1294" max="1294" width="12.140625" style="69" customWidth="1"/>
    <col min="1295" max="1295" width="16.140625" style="69" customWidth="1"/>
    <col min="1296" max="1296" width="12.7109375" style="69" bestFit="1" customWidth="1"/>
    <col min="1297" max="1536" width="0.85546875" style="69"/>
    <col min="1537" max="1537" width="23.140625" style="69" customWidth="1"/>
    <col min="1538" max="1538" width="12.28515625" style="69" bestFit="1" customWidth="1"/>
    <col min="1539" max="1539" width="15" style="69" customWidth="1"/>
    <col min="1540" max="1540" width="18.5703125" style="69" customWidth="1"/>
    <col min="1541" max="1541" width="15.7109375" style="69" customWidth="1"/>
    <col min="1542" max="1542" width="12.28515625" style="69" bestFit="1" customWidth="1"/>
    <col min="1543" max="1543" width="13.28515625" style="69" bestFit="1" customWidth="1"/>
    <col min="1544" max="1546" width="12.28515625" style="69" bestFit="1" customWidth="1"/>
    <col min="1547" max="1547" width="11.85546875" style="69" customWidth="1"/>
    <col min="1548" max="1548" width="21.42578125" style="69" customWidth="1"/>
    <col min="1549" max="1549" width="24.7109375" style="69" customWidth="1"/>
    <col min="1550" max="1550" width="12.140625" style="69" customWidth="1"/>
    <col min="1551" max="1551" width="16.140625" style="69" customWidth="1"/>
    <col min="1552" max="1552" width="12.7109375" style="69" bestFit="1" customWidth="1"/>
    <col min="1553" max="1792" width="0.85546875" style="69"/>
    <col min="1793" max="1793" width="23.140625" style="69" customWidth="1"/>
    <col min="1794" max="1794" width="12.28515625" style="69" bestFit="1" customWidth="1"/>
    <col min="1795" max="1795" width="15" style="69" customWidth="1"/>
    <col min="1796" max="1796" width="18.5703125" style="69" customWidth="1"/>
    <col min="1797" max="1797" width="15.7109375" style="69" customWidth="1"/>
    <col min="1798" max="1798" width="12.28515625" style="69" bestFit="1" customWidth="1"/>
    <col min="1799" max="1799" width="13.28515625" style="69" bestFit="1" customWidth="1"/>
    <col min="1800" max="1802" width="12.28515625" style="69" bestFit="1" customWidth="1"/>
    <col min="1803" max="1803" width="11.85546875" style="69" customWidth="1"/>
    <col min="1804" max="1804" width="21.42578125" style="69" customWidth="1"/>
    <col min="1805" max="1805" width="24.7109375" style="69" customWidth="1"/>
    <col min="1806" max="1806" width="12.140625" style="69" customWidth="1"/>
    <col min="1807" max="1807" width="16.140625" style="69" customWidth="1"/>
    <col min="1808" max="1808" width="12.7109375" style="69" bestFit="1" customWidth="1"/>
    <col min="1809" max="2048" width="0.85546875" style="69"/>
    <col min="2049" max="2049" width="23.140625" style="69" customWidth="1"/>
    <col min="2050" max="2050" width="12.28515625" style="69" bestFit="1" customWidth="1"/>
    <col min="2051" max="2051" width="15" style="69" customWidth="1"/>
    <col min="2052" max="2052" width="18.5703125" style="69" customWidth="1"/>
    <col min="2053" max="2053" width="15.7109375" style="69" customWidth="1"/>
    <col min="2054" max="2054" width="12.28515625" style="69" bestFit="1" customWidth="1"/>
    <col min="2055" max="2055" width="13.28515625" style="69" bestFit="1" customWidth="1"/>
    <col min="2056" max="2058" width="12.28515625" style="69" bestFit="1" customWidth="1"/>
    <col min="2059" max="2059" width="11.85546875" style="69" customWidth="1"/>
    <col min="2060" max="2060" width="21.42578125" style="69" customWidth="1"/>
    <col min="2061" max="2061" width="24.7109375" style="69" customWidth="1"/>
    <col min="2062" max="2062" width="12.140625" style="69" customWidth="1"/>
    <col min="2063" max="2063" width="16.140625" style="69" customWidth="1"/>
    <col min="2064" max="2064" width="12.7109375" style="69" bestFit="1" customWidth="1"/>
    <col min="2065" max="2304" width="0.85546875" style="69"/>
    <col min="2305" max="2305" width="23.140625" style="69" customWidth="1"/>
    <col min="2306" max="2306" width="12.28515625" style="69" bestFit="1" customWidth="1"/>
    <col min="2307" max="2307" width="15" style="69" customWidth="1"/>
    <col min="2308" max="2308" width="18.5703125" style="69" customWidth="1"/>
    <col min="2309" max="2309" width="15.7109375" style="69" customWidth="1"/>
    <col min="2310" max="2310" width="12.28515625" style="69" bestFit="1" customWidth="1"/>
    <col min="2311" max="2311" width="13.28515625" style="69" bestFit="1" customWidth="1"/>
    <col min="2312" max="2314" width="12.28515625" style="69" bestFit="1" customWidth="1"/>
    <col min="2315" max="2315" width="11.85546875" style="69" customWidth="1"/>
    <col min="2316" max="2316" width="21.42578125" style="69" customWidth="1"/>
    <col min="2317" max="2317" width="24.7109375" style="69" customWidth="1"/>
    <col min="2318" max="2318" width="12.140625" style="69" customWidth="1"/>
    <col min="2319" max="2319" width="16.140625" style="69" customWidth="1"/>
    <col min="2320" max="2320" width="12.7109375" style="69" bestFit="1" customWidth="1"/>
    <col min="2321" max="2560" width="0.85546875" style="69"/>
    <col min="2561" max="2561" width="23.140625" style="69" customWidth="1"/>
    <col min="2562" max="2562" width="12.28515625" style="69" bestFit="1" customWidth="1"/>
    <col min="2563" max="2563" width="15" style="69" customWidth="1"/>
    <col min="2564" max="2564" width="18.5703125" style="69" customWidth="1"/>
    <col min="2565" max="2565" width="15.7109375" style="69" customWidth="1"/>
    <col min="2566" max="2566" width="12.28515625" style="69" bestFit="1" customWidth="1"/>
    <col min="2567" max="2567" width="13.28515625" style="69" bestFit="1" customWidth="1"/>
    <col min="2568" max="2570" width="12.28515625" style="69" bestFit="1" customWidth="1"/>
    <col min="2571" max="2571" width="11.85546875" style="69" customWidth="1"/>
    <col min="2572" max="2572" width="21.42578125" style="69" customWidth="1"/>
    <col min="2573" max="2573" width="24.7109375" style="69" customWidth="1"/>
    <col min="2574" max="2574" width="12.140625" style="69" customWidth="1"/>
    <col min="2575" max="2575" width="16.140625" style="69" customWidth="1"/>
    <col min="2576" max="2576" width="12.7109375" style="69" bestFit="1" customWidth="1"/>
    <col min="2577" max="2816" width="0.85546875" style="69"/>
    <col min="2817" max="2817" width="23.140625" style="69" customWidth="1"/>
    <col min="2818" max="2818" width="12.28515625" style="69" bestFit="1" customWidth="1"/>
    <col min="2819" max="2819" width="15" style="69" customWidth="1"/>
    <col min="2820" max="2820" width="18.5703125" style="69" customWidth="1"/>
    <col min="2821" max="2821" width="15.7109375" style="69" customWidth="1"/>
    <col min="2822" max="2822" width="12.28515625" style="69" bestFit="1" customWidth="1"/>
    <col min="2823" max="2823" width="13.28515625" style="69" bestFit="1" customWidth="1"/>
    <col min="2824" max="2826" width="12.28515625" style="69" bestFit="1" customWidth="1"/>
    <col min="2827" max="2827" width="11.85546875" style="69" customWidth="1"/>
    <col min="2828" max="2828" width="21.42578125" style="69" customWidth="1"/>
    <col min="2829" max="2829" width="24.7109375" style="69" customWidth="1"/>
    <col min="2830" max="2830" width="12.140625" style="69" customWidth="1"/>
    <col min="2831" max="2831" width="16.140625" style="69" customWidth="1"/>
    <col min="2832" max="2832" width="12.7109375" style="69" bestFit="1" customWidth="1"/>
    <col min="2833" max="3072" width="0.85546875" style="69"/>
    <col min="3073" max="3073" width="23.140625" style="69" customWidth="1"/>
    <col min="3074" max="3074" width="12.28515625" style="69" bestFit="1" customWidth="1"/>
    <col min="3075" max="3075" width="15" style="69" customWidth="1"/>
    <col min="3076" max="3076" width="18.5703125" style="69" customWidth="1"/>
    <col min="3077" max="3077" width="15.7109375" style="69" customWidth="1"/>
    <col min="3078" max="3078" width="12.28515625" style="69" bestFit="1" customWidth="1"/>
    <col min="3079" max="3079" width="13.28515625" style="69" bestFit="1" customWidth="1"/>
    <col min="3080" max="3082" width="12.28515625" style="69" bestFit="1" customWidth="1"/>
    <col min="3083" max="3083" width="11.85546875" style="69" customWidth="1"/>
    <col min="3084" max="3084" width="21.42578125" style="69" customWidth="1"/>
    <col min="3085" max="3085" width="24.7109375" style="69" customWidth="1"/>
    <col min="3086" max="3086" width="12.140625" style="69" customWidth="1"/>
    <col min="3087" max="3087" width="16.140625" style="69" customWidth="1"/>
    <col min="3088" max="3088" width="12.7109375" style="69" bestFit="1" customWidth="1"/>
    <col min="3089" max="3328" width="0.85546875" style="69"/>
    <col min="3329" max="3329" width="23.140625" style="69" customWidth="1"/>
    <col min="3330" max="3330" width="12.28515625" style="69" bestFit="1" customWidth="1"/>
    <col min="3331" max="3331" width="15" style="69" customWidth="1"/>
    <col min="3332" max="3332" width="18.5703125" style="69" customWidth="1"/>
    <col min="3333" max="3333" width="15.7109375" style="69" customWidth="1"/>
    <col min="3334" max="3334" width="12.28515625" style="69" bestFit="1" customWidth="1"/>
    <col min="3335" max="3335" width="13.28515625" style="69" bestFit="1" customWidth="1"/>
    <col min="3336" max="3338" width="12.28515625" style="69" bestFit="1" customWidth="1"/>
    <col min="3339" max="3339" width="11.85546875" style="69" customWidth="1"/>
    <col min="3340" max="3340" width="21.42578125" style="69" customWidth="1"/>
    <col min="3341" max="3341" width="24.7109375" style="69" customWidth="1"/>
    <col min="3342" max="3342" width="12.140625" style="69" customWidth="1"/>
    <col min="3343" max="3343" width="16.140625" style="69" customWidth="1"/>
    <col min="3344" max="3344" width="12.7109375" style="69" bestFit="1" customWidth="1"/>
    <col min="3345" max="3584" width="0.85546875" style="69"/>
    <col min="3585" max="3585" width="23.140625" style="69" customWidth="1"/>
    <col min="3586" max="3586" width="12.28515625" style="69" bestFit="1" customWidth="1"/>
    <col min="3587" max="3587" width="15" style="69" customWidth="1"/>
    <col min="3588" max="3588" width="18.5703125" style="69" customWidth="1"/>
    <col min="3589" max="3589" width="15.7109375" style="69" customWidth="1"/>
    <col min="3590" max="3590" width="12.28515625" style="69" bestFit="1" customWidth="1"/>
    <col min="3591" max="3591" width="13.28515625" style="69" bestFit="1" customWidth="1"/>
    <col min="3592" max="3594" width="12.28515625" style="69" bestFit="1" customWidth="1"/>
    <col min="3595" max="3595" width="11.85546875" style="69" customWidth="1"/>
    <col min="3596" max="3596" width="21.42578125" style="69" customWidth="1"/>
    <col min="3597" max="3597" width="24.7109375" style="69" customWidth="1"/>
    <col min="3598" max="3598" width="12.140625" style="69" customWidth="1"/>
    <col min="3599" max="3599" width="16.140625" style="69" customWidth="1"/>
    <col min="3600" max="3600" width="12.7109375" style="69" bestFit="1" customWidth="1"/>
    <col min="3601" max="3840" width="0.85546875" style="69"/>
    <col min="3841" max="3841" width="23.140625" style="69" customWidth="1"/>
    <col min="3842" max="3842" width="12.28515625" style="69" bestFit="1" customWidth="1"/>
    <col min="3843" max="3843" width="15" style="69" customWidth="1"/>
    <col min="3844" max="3844" width="18.5703125" style="69" customWidth="1"/>
    <col min="3845" max="3845" width="15.7109375" style="69" customWidth="1"/>
    <col min="3846" max="3846" width="12.28515625" style="69" bestFit="1" customWidth="1"/>
    <col min="3847" max="3847" width="13.28515625" style="69" bestFit="1" customWidth="1"/>
    <col min="3848" max="3850" width="12.28515625" style="69" bestFit="1" customWidth="1"/>
    <col min="3851" max="3851" width="11.85546875" style="69" customWidth="1"/>
    <col min="3852" max="3852" width="21.42578125" style="69" customWidth="1"/>
    <col min="3853" max="3853" width="24.7109375" style="69" customWidth="1"/>
    <col min="3854" max="3854" width="12.140625" style="69" customWidth="1"/>
    <col min="3855" max="3855" width="16.140625" style="69" customWidth="1"/>
    <col min="3856" max="3856" width="12.7109375" style="69" bestFit="1" customWidth="1"/>
    <col min="3857" max="4096" width="0.85546875" style="69"/>
    <col min="4097" max="4097" width="23.140625" style="69" customWidth="1"/>
    <col min="4098" max="4098" width="12.28515625" style="69" bestFit="1" customWidth="1"/>
    <col min="4099" max="4099" width="15" style="69" customWidth="1"/>
    <col min="4100" max="4100" width="18.5703125" style="69" customWidth="1"/>
    <col min="4101" max="4101" width="15.7109375" style="69" customWidth="1"/>
    <col min="4102" max="4102" width="12.28515625" style="69" bestFit="1" customWidth="1"/>
    <col min="4103" max="4103" width="13.28515625" style="69" bestFit="1" customWidth="1"/>
    <col min="4104" max="4106" width="12.28515625" style="69" bestFit="1" customWidth="1"/>
    <col min="4107" max="4107" width="11.85546875" style="69" customWidth="1"/>
    <col min="4108" max="4108" width="21.42578125" style="69" customWidth="1"/>
    <col min="4109" max="4109" width="24.7109375" style="69" customWidth="1"/>
    <col min="4110" max="4110" width="12.140625" style="69" customWidth="1"/>
    <col min="4111" max="4111" width="16.140625" style="69" customWidth="1"/>
    <col min="4112" max="4112" width="12.7109375" style="69" bestFit="1" customWidth="1"/>
    <col min="4113" max="4352" width="0.85546875" style="69"/>
    <col min="4353" max="4353" width="23.140625" style="69" customWidth="1"/>
    <col min="4354" max="4354" width="12.28515625" style="69" bestFit="1" customWidth="1"/>
    <col min="4355" max="4355" width="15" style="69" customWidth="1"/>
    <col min="4356" max="4356" width="18.5703125" style="69" customWidth="1"/>
    <col min="4357" max="4357" width="15.7109375" style="69" customWidth="1"/>
    <col min="4358" max="4358" width="12.28515625" style="69" bestFit="1" customWidth="1"/>
    <col min="4359" max="4359" width="13.28515625" style="69" bestFit="1" customWidth="1"/>
    <col min="4360" max="4362" width="12.28515625" style="69" bestFit="1" customWidth="1"/>
    <col min="4363" max="4363" width="11.85546875" style="69" customWidth="1"/>
    <col min="4364" max="4364" width="21.42578125" style="69" customWidth="1"/>
    <col min="4365" max="4365" width="24.7109375" style="69" customWidth="1"/>
    <col min="4366" max="4366" width="12.140625" style="69" customWidth="1"/>
    <col min="4367" max="4367" width="16.140625" style="69" customWidth="1"/>
    <col min="4368" max="4368" width="12.7109375" style="69" bestFit="1" customWidth="1"/>
    <col min="4369" max="4608" width="0.85546875" style="69"/>
    <col min="4609" max="4609" width="23.140625" style="69" customWidth="1"/>
    <col min="4610" max="4610" width="12.28515625" style="69" bestFit="1" customWidth="1"/>
    <col min="4611" max="4611" width="15" style="69" customWidth="1"/>
    <col min="4612" max="4612" width="18.5703125" style="69" customWidth="1"/>
    <col min="4613" max="4613" width="15.7109375" style="69" customWidth="1"/>
    <col min="4614" max="4614" width="12.28515625" style="69" bestFit="1" customWidth="1"/>
    <col min="4615" max="4615" width="13.28515625" style="69" bestFit="1" customWidth="1"/>
    <col min="4616" max="4618" width="12.28515625" style="69" bestFit="1" customWidth="1"/>
    <col min="4619" max="4619" width="11.85546875" style="69" customWidth="1"/>
    <col min="4620" max="4620" width="21.42578125" style="69" customWidth="1"/>
    <col min="4621" max="4621" width="24.7109375" style="69" customWidth="1"/>
    <col min="4622" max="4622" width="12.140625" style="69" customWidth="1"/>
    <col min="4623" max="4623" width="16.140625" style="69" customWidth="1"/>
    <col min="4624" max="4624" width="12.7109375" style="69" bestFit="1" customWidth="1"/>
    <col min="4625" max="4864" width="0.85546875" style="69"/>
    <col min="4865" max="4865" width="23.140625" style="69" customWidth="1"/>
    <col min="4866" max="4866" width="12.28515625" style="69" bestFit="1" customWidth="1"/>
    <col min="4867" max="4867" width="15" style="69" customWidth="1"/>
    <col min="4868" max="4868" width="18.5703125" style="69" customWidth="1"/>
    <col min="4869" max="4869" width="15.7109375" style="69" customWidth="1"/>
    <col min="4870" max="4870" width="12.28515625" style="69" bestFit="1" customWidth="1"/>
    <col min="4871" max="4871" width="13.28515625" style="69" bestFit="1" customWidth="1"/>
    <col min="4872" max="4874" width="12.28515625" style="69" bestFit="1" customWidth="1"/>
    <col min="4875" max="4875" width="11.85546875" style="69" customWidth="1"/>
    <col min="4876" max="4876" width="21.42578125" style="69" customWidth="1"/>
    <col min="4877" max="4877" width="24.7109375" style="69" customWidth="1"/>
    <col min="4878" max="4878" width="12.140625" style="69" customWidth="1"/>
    <col min="4879" max="4879" width="16.140625" style="69" customWidth="1"/>
    <col min="4880" max="4880" width="12.7109375" style="69" bestFit="1" customWidth="1"/>
    <col min="4881" max="5120" width="0.85546875" style="69"/>
    <col min="5121" max="5121" width="23.140625" style="69" customWidth="1"/>
    <col min="5122" max="5122" width="12.28515625" style="69" bestFit="1" customWidth="1"/>
    <col min="5123" max="5123" width="15" style="69" customWidth="1"/>
    <col min="5124" max="5124" width="18.5703125" style="69" customWidth="1"/>
    <col min="5125" max="5125" width="15.7109375" style="69" customWidth="1"/>
    <col min="5126" max="5126" width="12.28515625" style="69" bestFit="1" customWidth="1"/>
    <col min="5127" max="5127" width="13.28515625" style="69" bestFit="1" customWidth="1"/>
    <col min="5128" max="5130" width="12.28515625" style="69" bestFit="1" customWidth="1"/>
    <col min="5131" max="5131" width="11.85546875" style="69" customWidth="1"/>
    <col min="5132" max="5132" width="21.42578125" style="69" customWidth="1"/>
    <col min="5133" max="5133" width="24.7109375" style="69" customWidth="1"/>
    <col min="5134" max="5134" width="12.140625" style="69" customWidth="1"/>
    <col min="5135" max="5135" width="16.140625" style="69" customWidth="1"/>
    <col min="5136" max="5136" width="12.7109375" style="69" bestFit="1" customWidth="1"/>
    <col min="5137" max="5376" width="0.85546875" style="69"/>
    <col min="5377" max="5377" width="23.140625" style="69" customWidth="1"/>
    <col min="5378" max="5378" width="12.28515625" style="69" bestFit="1" customWidth="1"/>
    <col min="5379" max="5379" width="15" style="69" customWidth="1"/>
    <col min="5380" max="5380" width="18.5703125" style="69" customWidth="1"/>
    <col min="5381" max="5381" width="15.7109375" style="69" customWidth="1"/>
    <col min="5382" max="5382" width="12.28515625" style="69" bestFit="1" customWidth="1"/>
    <col min="5383" max="5383" width="13.28515625" style="69" bestFit="1" customWidth="1"/>
    <col min="5384" max="5386" width="12.28515625" style="69" bestFit="1" customWidth="1"/>
    <col min="5387" max="5387" width="11.85546875" style="69" customWidth="1"/>
    <col min="5388" max="5388" width="21.42578125" style="69" customWidth="1"/>
    <col min="5389" max="5389" width="24.7109375" style="69" customWidth="1"/>
    <col min="5390" max="5390" width="12.140625" style="69" customWidth="1"/>
    <col min="5391" max="5391" width="16.140625" style="69" customWidth="1"/>
    <col min="5392" max="5392" width="12.7109375" style="69" bestFit="1" customWidth="1"/>
    <col min="5393" max="5632" width="0.85546875" style="69"/>
    <col min="5633" max="5633" width="23.140625" style="69" customWidth="1"/>
    <col min="5634" max="5634" width="12.28515625" style="69" bestFit="1" customWidth="1"/>
    <col min="5635" max="5635" width="15" style="69" customWidth="1"/>
    <col min="5636" max="5636" width="18.5703125" style="69" customWidth="1"/>
    <col min="5637" max="5637" width="15.7109375" style="69" customWidth="1"/>
    <col min="5638" max="5638" width="12.28515625" style="69" bestFit="1" customWidth="1"/>
    <col min="5639" max="5639" width="13.28515625" style="69" bestFit="1" customWidth="1"/>
    <col min="5640" max="5642" width="12.28515625" style="69" bestFit="1" customWidth="1"/>
    <col min="5643" max="5643" width="11.85546875" style="69" customWidth="1"/>
    <col min="5644" max="5644" width="21.42578125" style="69" customWidth="1"/>
    <col min="5645" max="5645" width="24.7109375" style="69" customWidth="1"/>
    <col min="5646" max="5646" width="12.140625" style="69" customWidth="1"/>
    <col min="5647" max="5647" width="16.140625" style="69" customWidth="1"/>
    <col min="5648" max="5648" width="12.7109375" style="69" bestFit="1" customWidth="1"/>
    <col min="5649" max="5888" width="0.85546875" style="69"/>
    <col min="5889" max="5889" width="23.140625" style="69" customWidth="1"/>
    <col min="5890" max="5890" width="12.28515625" style="69" bestFit="1" customWidth="1"/>
    <col min="5891" max="5891" width="15" style="69" customWidth="1"/>
    <col min="5892" max="5892" width="18.5703125" style="69" customWidth="1"/>
    <col min="5893" max="5893" width="15.7109375" style="69" customWidth="1"/>
    <col min="5894" max="5894" width="12.28515625" style="69" bestFit="1" customWidth="1"/>
    <col min="5895" max="5895" width="13.28515625" style="69" bestFit="1" customWidth="1"/>
    <col min="5896" max="5898" width="12.28515625" style="69" bestFit="1" customWidth="1"/>
    <col min="5899" max="5899" width="11.85546875" style="69" customWidth="1"/>
    <col min="5900" max="5900" width="21.42578125" style="69" customWidth="1"/>
    <col min="5901" max="5901" width="24.7109375" style="69" customWidth="1"/>
    <col min="5902" max="5902" width="12.140625" style="69" customWidth="1"/>
    <col min="5903" max="5903" width="16.140625" style="69" customWidth="1"/>
    <col min="5904" max="5904" width="12.7109375" style="69" bestFit="1" customWidth="1"/>
    <col min="5905" max="6144" width="0.85546875" style="69"/>
    <col min="6145" max="6145" width="23.140625" style="69" customWidth="1"/>
    <col min="6146" max="6146" width="12.28515625" style="69" bestFit="1" customWidth="1"/>
    <col min="6147" max="6147" width="15" style="69" customWidth="1"/>
    <col min="6148" max="6148" width="18.5703125" style="69" customWidth="1"/>
    <col min="6149" max="6149" width="15.7109375" style="69" customWidth="1"/>
    <col min="6150" max="6150" width="12.28515625" style="69" bestFit="1" customWidth="1"/>
    <col min="6151" max="6151" width="13.28515625" style="69" bestFit="1" customWidth="1"/>
    <col min="6152" max="6154" width="12.28515625" style="69" bestFit="1" customWidth="1"/>
    <col min="6155" max="6155" width="11.85546875" style="69" customWidth="1"/>
    <col min="6156" max="6156" width="21.42578125" style="69" customWidth="1"/>
    <col min="6157" max="6157" width="24.7109375" style="69" customWidth="1"/>
    <col min="6158" max="6158" width="12.140625" style="69" customWidth="1"/>
    <col min="6159" max="6159" width="16.140625" style="69" customWidth="1"/>
    <col min="6160" max="6160" width="12.7109375" style="69" bestFit="1" customWidth="1"/>
    <col min="6161" max="6400" width="0.85546875" style="69"/>
    <col min="6401" max="6401" width="23.140625" style="69" customWidth="1"/>
    <col min="6402" max="6402" width="12.28515625" style="69" bestFit="1" customWidth="1"/>
    <col min="6403" max="6403" width="15" style="69" customWidth="1"/>
    <col min="6404" max="6404" width="18.5703125" style="69" customWidth="1"/>
    <col min="6405" max="6405" width="15.7109375" style="69" customWidth="1"/>
    <col min="6406" max="6406" width="12.28515625" style="69" bestFit="1" customWidth="1"/>
    <col min="6407" max="6407" width="13.28515625" style="69" bestFit="1" customWidth="1"/>
    <col min="6408" max="6410" width="12.28515625" style="69" bestFit="1" customWidth="1"/>
    <col min="6411" max="6411" width="11.85546875" style="69" customWidth="1"/>
    <col min="6412" max="6412" width="21.42578125" style="69" customWidth="1"/>
    <col min="6413" max="6413" width="24.7109375" style="69" customWidth="1"/>
    <col min="6414" max="6414" width="12.140625" style="69" customWidth="1"/>
    <col min="6415" max="6415" width="16.140625" style="69" customWidth="1"/>
    <col min="6416" max="6416" width="12.7109375" style="69" bestFit="1" customWidth="1"/>
    <col min="6417" max="6656" width="0.85546875" style="69"/>
    <col min="6657" max="6657" width="23.140625" style="69" customWidth="1"/>
    <col min="6658" max="6658" width="12.28515625" style="69" bestFit="1" customWidth="1"/>
    <col min="6659" max="6659" width="15" style="69" customWidth="1"/>
    <col min="6660" max="6660" width="18.5703125" style="69" customWidth="1"/>
    <col min="6661" max="6661" width="15.7109375" style="69" customWidth="1"/>
    <col min="6662" max="6662" width="12.28515625" style="69" bestFit="1" customWidth="1"/>
    <col min="6663" max="6663" width="13.28515625" style="69" bestFit="1" customWidth="1"/>
    <col min="6664" max="6666" width="12.28515625" style="69" bestFit="1" customWidth="1"/>
    <col min="6667" max="6667" width="11.85546875" style="69" customWidth="1"/>
    <col min="6668" max="6668" width="21.42578125" style="69" customWidth="1"/>
    <col min="6669" max="6669" width="24.7109375" style="69" customWidth="1"/>
    <col min="6670" max="6670" width="12.140625" style="69" customWidth="1"/>
    <col min="6671" max="6671" width="16.140625" style="69" customWidth="1"/>
    <col min="6672" max="6672" width="12.7109375" style="69" bestFit="1" customWidth="1"/>
    <col min="6673" max="6912" width="0.85546875" style="69"/>
    <col min="6913" max="6913" width="23.140625" style="69" customWidth="1"/>
    <col min="6914" max="6914" width="12.28515625" style="69" bestFit="1" customWidth="1"/>
    <col min="6915" max="6915" width="15" style="69" customWidth="1"/>
    <col min="6916" max="6916" width="18.5703125" style="69" customWidth="1"/>
    <col min="6917" max="6917" width="15.7109375" style="69" customWidth="1"/>
    <col min="6918" max="6918" width="12.28515625" style="69" bestFit="1" customWidth="1"/>
    <col min="6919" max="6919" width="13.28515625" style="69" bestFit="1" customWidth="1"/>
    <col min="6920" max="6922" width="12.28515625" style="69" bestFit="1" customWidth="1"/>
    <col min="6923" max="6923" width="11.85546875" style="69" customWidth="1"/>
    <col min="6924" max="6924" width="21.42578125" style="69" customWidth="1"/>
    <col min="6925" max="6925" width="24.7109375" style="69" customWidth="1"/>
    <col min="6926" max="6926" width="12.140625" style="69" customWidth="1"/>
    <col min="6927" max="6927" width="16.140625" style="69" customWidth="1"/>
    <col min="6928" max="6928" width="12.7109375" style="69" bestFit="1" customWidth="1"/>
    <col min="6929" max="7168" width="0.85546875" style="69"/>
    <col min="7169" max="7169" width="23.140625" style="69" customWidth="1"/>
    <col min="7170" max="7170" width="12.28515625" style="69" bestFit="1" customWidth="1"/>
    <col min="7171" max="7171" width="15" style="69" customWidth="1"/>
    <col min="7172" max="7172" width="18.5703125" style="69" customWidth="1"/>
    <col min="7173" max="7173" width="15.7109375" style="69" customWidth="1"/>
    <col min="7174" max="7174" width="12.28515625" style="69" bestFit="1" customWidth="1"/>
    <col min="7175" max="7175" width="13.28515625" style="69" bestFit="1" customWidth="1"/>
    <col min="7176" max="7178" width="12.28515625" style="69" bestFit="1" customWidth="1"/>
    <col min="7179" max="7179" width="11.85546875" style="69" customWidth="1"/>
    <col min="7180" max="7180" width="21.42578125" style="69" customWidth="1"/>
    <col min="7181" max="7181" width="24.7109375" style="69" customWidth="1"/>
    <col min="7182" max="7182" width="12.140625" style="69" customWidth="1"/>
    <col min="7183" max="7183" width="16.140625" style="69" customWidth="1"/>
    <col min="7184" max="7184" width="12.7109375" style="69" bestFit="1" customWidth="1"/>
    <col min="7185" max="7424" width="0.85546875" style="69"/>
    <col min="7425" max="7425" width="23.140625" style="69" customWidth="1"/>
    <col min="7426" max="7426" width="12.28515625" style="69" bestFit="1" customWidth="1"/>
    <col min="7427" max="7427" width="15" style="69" customWidth="1"/>
    <col min="7428" max="7428" width="18.5703125" style="69" customWidth="1"/>
    <col min="7429" max="7429" width="15.7109375" style="69" customWidth="1"/>
    <col min="7430" max="7430" width="12.28515625" style="69" bestFit="1" customWidth="1"/>
    <col min="7431" max="7431" width="13.28515625" style="69" bestFit="1" customWidth="1"/>
    <col min="7432" max="7434" width="12.28515625" style="69" bestFit="1" customWidth="1"/>
    <col min="7435" max="7435" width="11.85546875" style="69" customWidth="1"/>
    <col min="7436" max="7436" width="21.42578125" style="69" customWidth="1"/>
    <col min="7437" max="7437" width="24.7109375" style="69" customWidth="1"/>
    <col min="7438" max="7438" width="12.140625" style="69" customWidth="1"/>
    <col min="7439" max="7439" width="16.140625" style="69" customWidth="1"/>
    <col min="7440" max="7440" width="12.7109375" style="69" bestFit="1" customWidth="1"/>
    <col min="7441" max="7680" width="0.85546875" style="69"/>
    <col min="7681" max="7681" width="23.140625" style="69" customWidth="1"/>
    <col min="7682" max="7682" width="12.28515625" style="69" bestFit="1" customWidth="1"/>
    <col min="7683" max="7683" width="15" style="69" customWidth="1"/>
    <col min="7684" max="7684" width="18.5703125" style="69" customWidth="1"/>
    <col min="7685" max="7685" width="15.7109375" style="69" customWidth="1"/>
    <col min="7686" max="7686" width="12.28515625" style="69" bestFit="1" customWidth="1"/>
    <col min="7687" max="7687" width="13.28515625" style="69" bestFit="1" customWidth="1"/>
    <col min="7688" max="7690" width="12.28515625" style="69" bestFit="1" customWidth="1"/>
    <col min="7691" max="7691" width="11.85546875" style="69" customWidth="1"/>
    <col min="7692" max="7692" width="21.42578125" style="69" customWidth="1"/>
    <col min="7693" max="7693" width="24.7109375" style="69" customWidth="1"/>
    <col min="7694" max="7694" width="12.140625" style="69" customWidth="1"/>
    <col min="7695" max="7695" width="16.140625" style="69" customWidth="1"/>
    <col min="7696" max="7696" width="12.7109375" style="69" bestFit="1" customWidth="1"/>
    <col min="7697" max="7936" width="0.85546875" style="69"/>
    <col min="7937" max="7937" width="23.140625" style="69" customWidth="1"/>
    <col min="7938" max="7938" width="12.28515625" style="69" bestFit="1" customWidth="1"/>
    <col min="7939" max="7939" width="15" style="69" customWidth="1"/>
    <col min="7940" max="7940" width="18.5703125" style="69" customWidth="1"/>
    <col min="7941" max="7941" width="15.7109375" style="69" customWidth="1"/>
    <col min="7942" max="7942" width="12.28515625" style="69" bestFit="1" customWidth="1"/>
    <col min="7943" max="7943" width="13.28515625" style="69" bestFit="1" customWidth="1"/>
    <col min="7944" max="7946" width="12.28515625" style="69" bestFit="1" customWidth="1"/>
    <col min="7947" max="7947" width="11.85546875" style="69" customWidth="1"/>
    <col min="7948" max="7948" width="21.42578125" style="69" customWidth="1"/>
    <col min="7949" max="7949" width="24.7109375" style="69" customWidth="1"/>
    <col min="7950" max="7950" width="12.140625" style="69" customWidth="1"/>
    <col min="7951" max="7951" width="16.140625" style="69" customWidth="1"/>
    <col min="7952" max="7952" width="12.7109375" style="69" bestFit="1" customWidth="1"/>
    <col min="7953" max="8192" width="0.85546875" style="69"/>
    <col min="8193" max="8193" width="23.140625" style="69" customWidth="1"/>
    <col min="8194" max="8194" width="12.28515625" style="69" bestFit="1" customWidth="1"/>
    <col min="8195" max="8195" width="15" style="69" customWidth="1"/>
    <col min="8196" max="8196" width="18.5703125" style="69" customWidth="1"/>
    <col min="8197" max="8197" width="15.7109375" style="69" customWidth="1"/>
    <col min="8198" max="8198" width="12.28515625" style="69" bestFit="1" customWidth="1"/>
    <col min="8199" max="8199" width="13.28515625" style="69" bestFit="1" customWidth="1"/>
    <col min="8200" max="8202" width="12.28515625" style="69" bestFit="1" customWidth="1"/>
    <col min="8203" max="8203" width="11.85546875" style="69" customWidth="1"/>
    <col min="8204" max="8204" width="21.42578125" style="69" customWidth="1"/>
    <col min="8205" max="8205" width="24.7109375" style="69" customWidth="1"/>
    <col min="8206" max="8206" width="12.140625" style="69" customWidth="1"/>
    <col min="8207" max="8207" width="16.140625" style="69" customWidth="1"/>
    <col min="8208" max="8208" width="12.7109375" style="69" bestFit="1" customWidth="1"/>
    <col min="8209" max="8448" width="0.85546875" style="69"/>
    <col min="8449" max="8449" width="23.140625" style="69" customWidth="1"/>
    <col min="8450" max="8450" width="12.28515625" style="69" bestFit="1" customWidth="1"/>
    <col min="8451" max="8451" width="15" style="69" customWidth="1"/>
    <col min="8452" max="8452" width="18.5703125" style="69" customWidth="1"/>
    <col min="8453" max="8453" width="15.7109375" style="69" customWidth="1"/>
    <col min="8454" max="8454" width="12.28515625" style="69" bestFit="1" customWidth="1"/>
    <col min="8455" max="8455" width="13.28515625" style="69" bestFit="1" customWidth="1"/>
    <col min="8456" max="8458" width="12.28515625" style="69" bestFit="1" customWidth="1"/>
    <col min="8459" max="8459" width="11.85546875" style="69" customWidth="1"/>
    <col min="8460" max="8460" width="21.42578125" style="69" customWidth="1"/>
    <col min="8461" max="8461" width="24.7109375" style="69" customWidth="1"/>
    <col min="8462" max="8462" width="12.140625" style="69" customWidth="1"/>
    <col min="8463" max="8463" width="16.140625" style="69" customWidth="1"/>
    <col min="8464" max="8464" width="12.7109375" style="69" bestFit="1" customWidth="1"/>
    <col min="8465" max="8704" width="0.85546875" style="69"/>
    <col min="8705" max="8705" width="23.140625" style="69" customWidth="1"/>
    <col min="8706" max="8706" width="12.28515625" style="69" bestFit="1" customWidth="1"/>
    <col min="8707" max="8707" width="15" style="69" customWidth="1"/>
    <col min="8708" max="8708" width="18.5703125" style="69" customWidth="1"/>
    <col min="8709" max="8709" width="15.7109375" style="69" customWidth="1"/>
    <col min="8710" max="8710" width="12.28515625" style="69" bestFit="1" customWidth="1"/>
    <col min="8711" max="8711" width="13.28515625" style="69" bestFit="1" customWidth="1"/>
    <col min="8712" max="8714" width="12.28515625" style="69" bestFit="1" customWidth="1"/>
    <col min="8715" max="8715" width="11.85546875" style="69" customWidth="1"/>
    <col min="8716" max="8716" width="21.42578125" style="69" customWidth="1"/>
    <col min="8717" max="8717" width="24.7109375" style="69" customWidth="1"/>
    <col min="8718" max="8718" width="12.140625" style="69" customWidth="1"/>
    <col min="8719" max="8719" width="16.140625" style="69" customWidth="1"/>
    <col min="8720" max="8720" width="12.7109375" style="69" bestFit="1" customWidth="1"/>
    <col min="8721" max="8960" width="0.85546875" style="69"/>
    <col min="8961" max="8961" width="23.140625" style="69" customWidth="1"/>
    <col min="8962" max="8962" width="12.28515625" style="69" bestFit="1" customWidth="1"/>
    <col min="8963" max="8963" width="15" style="69" customWidth="1"/>
    <col min="8964" max="8964" width="18.5703125" style="69" customWidth="1"/>
    <col min="8965" max="8965" width="15.7109375" style="69" customWidth="1"/>
    <col min="8966" max="8966" width="12.28515625" style="69" bestFit="1" customWidth="1"/>
    <col min="8967" max="8967" width="13.28515625" style="69" bestFit="1" customWidth="1"/>
    <col min="8968" max="8970" width="12.28515625" style="69" bestFit="1" customWidth="1"/>
    <col min="8971" max="8971" width="11.85546875" style="69" customWidth="1"/>
    <col min="8972" max="8972" width="21.42578125" style="69" customWidth="1"/>
    <col min="8973" max="8973" width="24.7109375" style="69" customWidth="1"/>
    <col min="8974" max="8974" width="12.140625" style="69" customWidth="1"/>
    <col min="8975" max="8975" width="16.140625" style="69" customWidth="1"/>
    <col min="8976" max="8976" width="12.7109375" style="69" bestFit="1" customWidth="1"/>
    <col min="8977" max="9216" width="0.85546875" style="69"/>
    <col min="9217" max="9217" width="23.140625" style="69" customWidth="1"/>
    <col min="9218" max="9218" width="12.28515625" style="69" bestFit="1" customWidth="1"/>
    <col min="9219" max="9219" width="15" style="69" customWidth="1"/>
    <col min="9220" max="9220" width="18.5703125" style="69" customWidth="1"/>
    <col min="9221" max="9221" width="15.7109375" style="69" customWidth="1"/>
    <col min="9222" max="9222" width="12.28515625" style="69" bestFit="1" customWidth="1"/>
    <col min="9223" max="9223" width="13.28515625" style="69" bestFit="1" customWidth="1"/>
    <col min="9224" max="9226" width="12.28515625" style="69" bestFit="1" customWidth="1"/>
    <col min="9227" max="9227" width="11.85546875" style="69" customWidth="1"/>
    <col min="9228" max="9228" width="21.42578125" style="69" customWidth="1"/>
    <col min="9229" max="9229" width="24.7109375" style="69" customWidth="1"/>
    <col min="9230" max="9230" width="12.140625" style="69" customWidth="1"/>
    <col min="9231" max="9231" width="16.140625" style="69" customWidth="1"/>
    <col min="9232" max="9232" width="12.7109375" style="69" bestFit="1" customWidth="1"/>
    <col min="9233" max="9472" width="0.85546875" style="69"/>
    <col min="9473" max="9473" width="23.140625" style="69" customWidth="1"/>
    <col min="9474" max="9474" width="12.28515625" style="69" bestFit="1" customWidth="1"/>
    <col min="9475" max="9475" width="15" style="69" customWidth="1"/>
    <col min="9476" max="9476" width="18.5703125" style="69" customWidth="1"/>
    <col min="9477" max="9477" width="15.7109375" style="69" customWidth="1"/>
    <col min="9478" max="9478" width="12.28515625" style="69" bestFit="1" customWidth="1"/>
    <col min="9479" max="9479" width="13.28515625" style="69" bestFit="1" customWidth="1"/>
    <col min="9480" max="9482" width="12.28515625" style="69" bestFit="1" customWidth="1"/>
    <col min="9483" max="9483" width="11.85546875" style="69" customWidth="1"/>
    <col min="9484" max="9484" width="21.42578125" style="69" customWidth="1"/>
    <col min="9485" max="9485" width="24.7109375" style="69" customWidth="1"/>
    <col min="9486" max="9486" width="12.140625" style="69" customWidth="1"/>
    <col min="9487" max="9487" width="16.140625" style="69" customWidth="1"/>
    <col min="9488" max="9488" width="12.7109375" style="69" bestFit="1" customWidth="1"/>
    <col min="9489" max="9728" width="0.85546875" style="69"/>
    <col min="9729" max="9729" width="23.140625" style="69" customWidth="1"/>
    <col min="9730" max="9730" width="12.28515625" style="69" bestFit="1" customWidth="1"/>
    <col min="9731" max="9731" width="15" style="69" customWidth="1"/>
    <col min="9732" max="9732" width="18.5703125" style="69" customWidth="1"/>
    <col min="9733" max="9733" width="15.7109375" style="69" customWidth="1"/>
    <col min="9734" max="9734" width="12.28515625" style="69" bestFit="1" customWidth="1"/>
    <col min="9735" max="9735" width="13.28515625" style="69" bestFit="1" customWidth="1"/>
    <col min="9736" max="9738" width="12.28515625" style="69" bestFit="1" customWidth="1"/>
    <col min="9739" max="9739" width="11.85546875" style="69" customWidth="1"/>
    <col min="9740" max="9740" width="21.42578125" style="69" customWidth="1"/>
    <col min="9741" max="9741" width="24.7109375" style="69" customWidth="1"/>
    <col min="9742" max="9742" width="12.140625" style="69" customWidth="1"/>
    <col min="9743" max="9743" width="16.140625" style="69" customWidth="1"/>
    <col min="9744" max="9744" width="12.7109375" style="69" bestFit="1" customWidth="1"/>
    <col min="9745" max="9984" width="0.85546875" style="69"/>
    <col min="9985" max="9985" width="23.140625" style="69" customWidth="1"/>
    <col min="9986" max="9986" width="12.28515625" style="69" bestFit="1" customWidth="1"/>
    <col min="9987" max="9987" width="15" style="69" customWidth="1"/>
    <col min="9988" max="9988" width="18.5703125" style="69" customWidth="1"/>
    <col min="9989" max="9989" width="15.7109375" style="69" customWidth="1"/>
    <col min="9990" max="9990" width="12.28515625" style="69" bestFit="1" customWidth="1"/>
    <col min="9991" max="9991" width="13.28515625" style="69" bestFit="1" customWidth="1"/>
    <col min="9992" max="9994" width="12.28515625" style="69" bestFit="1" customWidth="1"/>
    <col min="9995" max="9995" width="11.85546875" style="69" customWidth="1"/>
    <col min="9996" max="9996" width="21.42578125" style="69" customWidth="1"/>
    <col min="9997" max="9997" width="24.7109375" style="69" customWidth="1"/>
    <col min="9998" max="9998" width="12.140625" style="69" customWidth="1"/>
    <col min="9999" max="9999" width="16.140625" style="69" customWidth="1"/>
    <col min="10000" max="10000" width="12.7109375" style="69" bestFit="1" customWidth="1"/>
    <col min="10001" max="10240" width="0.85546875" style="69"/>
    <col min="10241" max="10241" width="23.140625" style="69" customWidth="1"/>
    <col min="10242" max="10242" width="12.28515625" style="69" bestFit="1" customWidth="1"/>
    <col min="10243" max="10243" width="15" style="69" customWidth="1"/>
    <col min="10244" max="10244" width="18.5703125" style="69" customWidth="1"/>
    <col min="10245" max="10245" width="15.7109375" style="69" customWidth="1"/>
    <col min="10246" max="10246" width="12.28515625" style="69" bestFit="1" customWidth="1"/>
    <col min="10247" max="10247" width="13.28515625" style="69" bestFit="1" customWidth="1"/>
    <col min="10248" max="10250" width="12.28515625" style="69" bestFit="1" customWidth="1"/>
    <col min="10251" max="10251" width="11.85546875" style="69" customWidth="1"/>
    <col min="10252" max="10252" width="21.42578125" style="69" customWidth="1"/>
    <col min="10253" max="10253" width="24.7109375" style="69" customWidth="1"/>
    <col min="10254" max="10254" width="12.140625" style="69" customWidth="1"/>
    <col min="10255" max="10255" width="16.140625" style="69" customWidth="1"/>
    <col min="10256" max="10256" width="12.7109375" style="69" bestFit="1" customWidth="1"/>
    <col min="10257" max="10496" width="0.85546875" style="69"/>
    <col min="10497" max="10497" width="23.140625" style="69" customWidth="1"/>
    <col min="10498" max="10498" width="12.28515625" style="69" bestFit="1" customWidth="1"/>
    <col min="10499" max="10499" width="15" style="69" customWidth="1"/>
    <col min="10500" max="10500" width="18.5703125" style="69" customWidth="1"/>
    <col min="10501" max="10501" width="15.7109375" style="69" customWidth="1"/>
    <col min="10502" max="10502" width="12.28515625" style="69" bestFit="1" customWidth="1"/>
    <col min="10503" max="10503" width="13.28515625" style="69" bestFit="1" customWidth="1"/>
    <col min="10504" max="10506" width="12.28515625" style="69" bestFit="1" customWidth="1"/>
    <col min="10507" max="10507" width="11.85546875" style="69" customWidth="1"/>
    <col min="10508" max="10508" width="21.42578125" style="69" customWidth="1"/>
    <col min="10509" max="10509" width="24.7109375" style="69" customWidth="1"/>
    <col min="10510" max="10510" width="12.140625" style="69" customWidth="1"/>
    <col min="10511" max="10511" width="16.140625" style="69" customWidth="1"/>
    <col min="10512" max="10512" width="12.7109375" style="69" bestFit="1" customWidth="1"/>
    <col min="10513" max="10752" width="0.85546875" style="69"/>
    <col min="10753" max="10753" width="23.140625" style="69" customWidth="1"/>
    <col min="10754" max="10754" width="12.28515625" style="69" bestFit="1" customWidth="1"/>
    <col min="10755" max="10755" width="15" style="69" customWidth="1"/>
    <col min="10756" max="10756" width="18.5703125" style="69" customWidth="1"/>
    <col min="10757" max="10757" width="15.7109375" style="69" customWidth="1"/>
    <col min="10758" max="10758" width="12.28515625" style="69" bestFit="1" customWidth="1"/>
    <col min="10759" max="10759" width="13.28515625" style="69" bestFit="1" customWidth="1"/>
    <col min="10760" max="10762" width="12.28515625" style="69" bestFit="1" customWidth="1"/>
    <col min="10763" max="10763" width="11.85546875" style="69" customWidth="1"/>
    <col min="10764" max="10764" width="21.42578125" style="69" customWidth="1"/>
    <col min="10765" max="10765" width="24.7109375" style="69" customWidth="1"/>
    <col min="10766" max="10766" width="12.140625" style="69" customWidth="1"/>
    <col min="10767" max="10767" width="16.140625" style="69" customWidth="1"/>
    <col min="10768" max="10768" width="12.7109375" style="69" bestFit="1" customWidth="1"/>
    <col min="10769" max="11008" width="0.85546875" style="69"/>
    <col min="11009" max="11009" width="23.140625" style="69" customWidth="1"/>
    <col min="11010" max="11010" width="12.28515625" style="69" bestFit="1" customWidth="1"/>
    <col min="11011" max="11011" width="15" style="69" customWidth="1"/>
    <col min="11012" max="11012" width="18.5703125" style="69" customWidth="1"/>
    <col min="11013" max="11013" width="15.7109375" style="69" customWidth="1"/>
    <col min="11014" max="11014" width="12.28515625" style="69" bestFit="1" customWidth="1"/>
    <col min="11015" max="11015" width="13.28515625" style="69" bestFit="1" customWidth="1"/>
    <col min="11016" max="11018" width="12.28515625" style="69" bestFit="1" customWidth="1"/>
    <col min="11019" max="11019" width="11.85546875" style="69" customWidth="1"/>
    <col min="11020" max="11020" width="21.42578125" style="69" customWidth="1"/>
    <col min="11021" max="11021" width="24.7109375" style="69" customWidth="1"/>
    <col min="11022" max="11022" width="12.140625" style="69" customWidth="1"/>
    <col min="11023" max="11023" width="16.140625" style="69" customWidth="1"/>
    <col min="11024" max="11024" width="12.7109375" style="69" bestFit="1" customWidth="1"/>
    <col min="11025" max="11264" width="0.85546875" style="69"/>
    <col min="11265" max="11265" width="23.140625" style="69" customWidth="1"/>
    <col min="11266" max="11266" width="12.28515625" style="69" bestFit="1" customWidth="1"/>
    <col min="11267" max="11267" width="15" style="69" customWidth="1"/>
    <col min="11268" max="11268" width="18.5703125" style="69" customWidth="1"/>
    <col min="11269" max="11269" width="15.7109375" style="69" customWidth="1"/>
    <col min="11270" max="11270" width="12.28515625" style="69" bestFit="1" customWidth="1"/>
    <col min="11271" max="11271" width="13.28515625" style="69" bestFit="1" customWidth="1"/>
    <col min="11272" max="11274" width="12.28515625" style="69" bestFit="1" customWidth="1"/>
    <col min="11275" max="11275" width="11.85546875" style="69" customWidth="1"/>
    <col min="11276" max="11276" width="21.42578125" style="69" customWidth="1"/>
    <col min="11277" max="11277" width="24.7109375" style="69" customWidth="1"/>
    <col min="11278" max="11278" width="12.140625" style="69" customWidth="1"/>
    <col min="11279" max="11279" width="16.140625" style="69" customWidth="1"/>
    <col min="11280" max="11280" width="12.7109375" style="69" bestFit="1" customWidth="1"/>
    <col min="11281" max="11520" width="0.85546875" style="69"/>
    <col min="11521" max="11521" width="23.140625" style="69" customWidth="1"/>
    <col min="11522" max="11522" width="12.28515625" style="69" bestFit="1" customWidth="1"/>
    <col min="11523" max="11523" width="15" style="69" customWidth="1"/>
    <col min="11524" max="11524" width="18.5703125" style="69" customWidth="1"/>
    <col min="11525" max="11525" width="15.7109375" style="69" customWidth="1"/>
    <col min="11526" max="11526" width="12.28515625" style="69" bestFit="1" customWidth="1"/>
    <col min="11527" max="11527" width="13.28515625" style="69" bestFit="1" customWidth="1"/>
    <col min="11528" max="11530" width="12.28515625" style="69" bestFit="1" customWidth="1"/>
    <col min="11531" max="11531" width="11.85546875" style="69" customWidth="1"/>
    <col min="11532" max="11532" width="21.42578125" style="69" customWidth="1"/>
    <col min="11533" max="11533" width="24.7109375" style="69" customWidth="1"/>
    <col min="11534" max="11534" width="12.140625" style="69" customWidth="1"/>
    <col min="11535" max="11535" width="16.140625" style="69" customWidth="1"/>
    <col min="11536" max="11536" width="12.7109375" style="69" bestFit="1" customWidth="1"/>
    <col min="11537" max="11776" width="0.85546875" style="69"/>
    <col min="11777" max="11777" width="23.140625" style="69" customWidth="1"/>
    <col min="11778" max="11778" width="12.28515625" style="69" bestFit="1" customWidth="1"/>
    <col min="11779" max="11779" width="15" style="69" customWidth="1"/>
    <col min="11780" max="11780" width="18.5703125" style="69" customWidth="1"/>
    <col min="11781" max="11781" width="15.7109375" style="69" customWidth="1"/>
    <col min="11782" max="11782" width="12.28515625" style="69" bestFit="1" customWidth="1"/>
    <col min="11783" max="11783" width="13.28515625" style="69" bestFit="1" customWidth="1"/>
    <col min="11784" max="11786" width="12.28515625" style="69" bestFit="1" customWidth="1"/>
    <col min="11787" max="11787" width="11.85546875" style="69" customWidth="1"/>
    <col min="11788" max="11788" width="21.42578125" style="69" customWidth="1"/>
    <col min="11789" max="11789" width="24.7109375" style="69" customWidth="1"/>
    <col min="11790" max="11790" width="12.140625" style="69" customWidth="1"/>
    <col min="11791" max="11791" width="16.140625" style="69" customWidth="1"/>
    <col min="11792" max="11792" width="12.7109375" style="69" bestFit="1" customWidth="1"/>
    <col min="11793" max="12032" width="0.85546875" style="69"/>
    <col min="12033" max="12033" width="23.140625" style="69" customWidth="1"/>
    <col min="12034" max="12034" width="12.28515625" style="69" bestFit="1" customWidth="1"/>
    <col min="12035" max="12035" width="15" style="69" customWidth="1"/>
    <col min="12036" max="12036" width="18.5703125" style="69" customWidth="1"/>
    <col min="12037" max="12037" width="15.7109375" style="69" customWidth="1"/>
    <col min="12038" max="12038" width="12.28515625" style="69" bestFit="1" customWidth="1"/>
    <col min="12039" max="12039" width="13.28515625" style="69" bestFit="1" customWidth="1"/>
    <col min="12040" max="12042" width="12.28515625" style="69" bestFit="1" customWidth="1"/>
    <col min="12043" max="12043" width="11.85546875" style="69" customWidth="1"/>
    <col min="12044" max="12044" width="21.42578125" style="69" customWidth="1"/>
    <col min="12045" max="12045" width="24.7109375" style="69" customWidth="1"/>
    <col min="12046" max="12046" width="12.140625" style="69" customWidth="1"/>
    <col min="12047" max="12047" width="16.140625" style="69" customWidth="1"/>
    <col min="12048" max="12048" width="12.7109375" style="69" bestFit="1" customWidth="1"/>
    <col min="12049" max="12288" width="0.85546875" style="69"/>
    <col min="12289" max="12289" width="23.140625" style="69" customWidth="1"/>
    <col min="12290" max="12290" width="12.28515625" style="69" bestFit="1" customWidth="1"/>
    <col min="12291" max="12291" width="15" style="69" customWidth="1"/>
    <col min="12292" max="12292" width="18.5703125" style="69" customWidth="1"/>
    <col min="12293" max="12293" width="15.7109375" style="69" customWidth="1"/>
    <col min="12294" max="12294" width="12.28515625" style="69" bestFit="1" customWidth="1"/>
    <col min="12295" max="12295" width="13.28515625" style="69" bestFit="1" customWidth="1"/>
    <col min="12296" max="12298" width="12.28515625" style="69" bestFit="1" customWidth="1"/>
    <col min="12299" max="12299" width="11.85546875" style="69" customWidth="1"/>
    <col min="12300" max="12300" width="21.42578125" style="69" customWidth="1"/>
    <col min="12301" max="12301" width="24.7109375" style="69" customWidth="1"/>
    <col min="12302" max="12302" width="12.140625" style="69" customWidth="1"/>
    <col min="12303" max="12303" width="16.140625" style="69" customWidth="1"/>
    <col min="12304" max="12304" width="12.7109375" style="69" bestFit="1" customWidth="1"/>
    <col min="12305" max="12544" width="0.85546875" style="69"/>
    <col min="12545" max="12545" width="23.140625" style="69" customWidth="1"/>
    <col min="12546" max="12546" width="12.28515625" style="69" bestFit="1" customWidth="1"/>
    <col min="12547" max="12547" width="15" style="69" customWidth="1"/>
    <col min="12548" max="12548" width="18.5703125" style="69" customWidth="1"/>
    <col min="12549" max="12549" width="15.7109375" style="69" customWidth="1"/>
    <col min="12550" max="12550" width="12.28515625" style="69" bestFit="1" customWidth="1"/>
    <col min="12551" max="12551" width="13.28515625" style="69" bestFit="1" customWidth="1"/>
    <col min="12552" max="12554" width="12.28515625" style="69" bestFit="1" customWidth="1"/>
    <col min="12555" max="12555" width="11.85546875" style="69" customWidth="1"/>
    <col min="12556" max="12556" width="21.42578125" style="69" customWidth="1"/>
    <col min="12557" max="12557" width="24.7109375" style="69" customWidth="1"/>
    <col min="12558" max="12558" width="12.140625" style="69" customWidth="1"/>
    <col min="12559" max="12559" width="16.140625" style="69" customWidth="1"/>
    <col min="12560" max="12560" width="12.7109375" style="69" bestFit="1" customWidth="1"/>
    <col min="12561" max="12800" width="0.85546875" style="69"/>
    <col min="12801" max="12801" width="23.140625" style="69" customWidth="1"/>
    <col min="12802" max="12802" width="12.28515625" style="69" bestFit="1" customWidth="1"/>
    <col min="12803" max="12803" width="15" style="69" customWidth="1"/>
    <col min="12804" max="12804" width="18.5703125" style="69" customWidth="1"/>
    <col min="12805" max="12805" width="15.7109375" style="69" customWidth="1"/>
    <col min="12806" max="12806" width="12.28515625" style="69" bestFit="1" customWidth="1"/>
    <col min="12807" max="12807" width="13.28515625" style="69" bestFit="1" customWidth="1"/>
    <col min="12808" max="12810" width="12.28515625" style="69" bestFit="1" customWidth="1"/>
    <col min="12811" max="12811" width="11.85546875" style="69" customWidth="1"/>
    <col min="12812" max="12812" width="21.42578125" style="69" customWidth="1"/>
    <col min="12813" max="12813" width="24.7109375" style="69" customWidth="1"/>
    <col min="12814" max="12814" width="12.140625" style="69" customWidth="1"/>
    <col min="12815" max="12815" width="16.140625" style="69" customWidth="1"/>
    <col min="12816" max="12816" width="12.7109375" style="69" bestFit="1" customWidth="1"/>
    <col min="12817" max="13056" width="0.85546875" style="69"/>
    <col min="13057" max="13057" width="23.140625" style="69" customWidth="1"/>
    <col min="13058" max="13058" width="12.28515625" style="69" bestFit="1" customWidth="1"/>
    <col min="13059" max="13059" width="15" style="69" customWidth="1"/>
    <col min="13060" max="13060" width="18.5703125" style="69" customWidth="1"/>
    <col min="13061" max="13061" width="15.7109375" style="69" customWidth="1"/>
    <col min="13062" max="13062" width="12.28515625" style="69" bestFit="1" customWidth="1"/>
    <col min="13063" max="13063" width="13.28515625" style="69" bestFit="1" customWidth="1"/>
    <col min="13064" max="13066" width="12.28515625" style="69" bestFit="1" customWidth="1"/>
    <col min="13067" max="13067" width="11.85546875" style="69" customWidth="1"/>
    <col min="13068" max="13068" width="21.42578125" style="69" customWidth="1"/>
    <col min="13069" max="13069" width="24.7109375" style="69" customWidth="1"/>
    <col min="13070" max="13070" width="12.140625" style="69" customWidth="1"/>
    <col min="13071" max="13071" width="16.140625" style="69" customWidth="1"/>
    <col min="13072" max="13072" width="12.7109375" style="69" bestFit="1" customWidth="1"/>
    <col min="13073" max="13312" width="0.85546875" style="69"/>
    <col min="13313" max="13313" width="23.140625" style="69" customWidth="1"/>
    <col min="13314" max="13314" width="12.28515625" style="69" bestFit="1" customWidth="1"/>
    <col min="13315" max="13315" width="15" style="69" customWidth="1"/>
    <col min="13316" max="13316" width="18.5703125" style="69" customWidth="1"/>
    <col min="13317" max="13317" width="15.7109375" style="69" customWidth="1"/>
    <col min="13318" max="13318" width="12.28515625" style="69" bestFit="1" customWidth="1"/>
    <col min="13319" max="13319" width="13.28515625" style="69" bestFit="1" customWidth="1"/>
    <col min="13320" max="13322" width="12.28515625" style="69" bestFit="1" customWidth="1"/>
    <col min="13323" max="13323" width="11.85546875" style="69" customWidth="1"/>
    <col min="13324" max="13324" width="21.42578125" style="69" customWidth="1"/>
    <col min="13325" max="13325" width="24.7109375" style="69" customWidth="1"/>
    <col min="13326" max="13326" width="12.140625" style="69" customWidth="1"/>
    <col min="13327" max="13327" width="16.140625" style="69" customWidth="1"/>
    <col min="13328" max="13328" width="12.7109375" style="69" bestFit="1" customWidth="1"/>
    <col min="13329" max="13568" width="0.85546875" style="69"/>
    <col min="13569" max="13569" width="23.140625" style="69" customWidth="1"/>
    <col min="13570" max="13570" width="12.28515625" style="69" bestFit="1" customWidth="1"/>
    <col min="13571" max="13571" width="15" style="69" customWidth="1"/>
    <col min="13572" max="13572" width="18.5703125" style="69" customWidth="1"/>
    <col min="13573" max="13573" width="15.7109375" style="69" customWidth="1"/>
    <col min="13574" max="13574" width="12.28515625" style="69" bestFit="1" customWidth="1"/>
    <col min="13575" max="13575" width="13.28515625" style="69" bestFit="1" customWidth="1"/>
    <col min="13576" max="13578" width="12.28515625" style="69" bestFit="1" customWidth="1"/>
    <col min="13579" max="13579" width="11.85546875" style="69" customWidth="1"/>
    <col min="13580" max="13580" width="21.42578125" style="69" customWidth="1"/>
    <col min="13581" max="13581" width="24.7109375" style="69" customWidth="1"/>
    <col min="13582" max="13582" width="12.140625" style="69" customWidth="1"/>
    <col min="13583" max="13583" width="16.140625" style="69" customWidth="1"/>
    <col min="13584" max="13584" width="12.7109375" style="69" bestFit="1" customWidth="1"/>
    <col min="13585" max="13824" width="0.85546875" style="69"/>
    <col min="13825" max="13825" width="23.140625" style="69" customWidth="1"/>
    <col min="13826" max="13826" width="12.28515625" style="69" bestFit="1" customWidth="1"/>
    <col min="13827" max="13827" width="15" style="69" customWidth="1"/>
    <col min="13828" max="13828" width="18.5703125" style="69" customWidth="1"/>
    <col min="13829" max="13829" width="15.7109375" style="69" customWidth="1"/>
    <col min="13830" max="13830" width="12.28515625" style="69" bestFit="1" customWidth="1"/>
    <col min="13831" max="13831" width="13.28515625" style="69" bestFit="1" customWidth="1"/>
    <col min="13832" max="13834" width="12.28515625" style="69" bestFit="1" customWidth="1"/>
    <col min="13835" max="13835" width="11.85546875" style="69" customWidth="1"/>
    <col min="13836" max="13836" width="21.42578125" style="69" customWidth="1"/>
    <col min="13837" max="13837" width="24.7109375" style="69" customWidth="1"/>
    <col min="13838" max="13838" width="12.140625" style="69" customWidth="1"/>
    <col min="13839" max="13839" width="16.140625" style="69" customWidth="1"/>
    <col min="13840" max="13840" width="12.7109375" style="69" bestFit="1" customWidth="1"/>
    <col min="13841" max="14080" width="0.85546875" style="69"/>
    <col min="14081" max="14081" width="23.140625" style="69" customWidth="1"/>
    <col min="14082" max="14082" width="12.28515625" style="69" bestFit="1" customWidth="1"/>
    <col min="14083" max="14083" width="15" style="69" customWidth="1"/>
    <col min="14084" max="14084" width="18.5703125" style="69" customWidth="1"/>
    <col min="14085" max="14085" width="15.7109375" style="69" customWidth="1"/>
    <col min="14086" max="14086" width="12.28515625" style="69" bestFit="1" customWidth="1"/>
    <col min="14087" max="14087" width="13.28515625" style="69" bestFit="1" customWidth="1"/>
    <col min="14088" max="14090" width="12.28515625" style="69" bestFit="1" customWidth="1"/>
    <col min="14091" max="14091" width="11.85546875" style="69" customWidth="1"/>
    <col min="14092" max="14092" width="21.42578125" style="69" customWidth="1"/>
    <col min="14093" max="14093" width="24.7109375" style="69" customWidth="1"/>
    <col min="14094" max="14094" width="12.140625" style="69" customWidth="1"/>
    <col min="14095" max="14095" width="16.140625" style="69" customWidth="1"/>
    <col min="14096" max="14096" width="12.7109375" style="69" bestFit="1" customWidth="1"/>
    <col min="14097" max="14336" width="0.85546875" style="69"/>
    <col min="14337" max="14337" width="23.140625" style="69" customWidth="1"/>
    <col min="14338" max="14338" width="12.28515625" style="69" bestFit="1" customWidth="1"/>
    <col min="14339" max="14339" width="15" style="69" customWidth="1"/>
    <col min="14340" max="14340" width="18.5703125" style="69" customWidth="1"/>
    <col min="14341" max="14341" width="15.7109375" style="69" customWidth="1"/>
    <col min="14342" max="14342" width="12.28515625" style="69" bestFit="1" customWidth="1"/>
    <col min="14343" max="14343" width="13.28515625" style="69" bestFit="1" customWidth="1"/>
    <col min="14344" max="14346" width="12.28515625" style="69" bestFit="1" customWidth="1"/>
    <col min="14347" max="14347" width="11.85546875" style="69" customWidth="1"/>
    <col min="14348" max="14348" width="21.42578125" style="69" customWidth="1"/>
    <col min="14349" max="14349" width="24.7109375" style="69" customWidth="1"/>
    <col min="14350" max="14350" width="12.140625" style="69" customWidth="1"/>
    <col min="14351" max="14351" width="16.140625" style="69" customWidth="1"/>
    <col min="14352" max="14352" width="12.7109375" style="69" bestFit="1" customWidth="1"/>
    <col min="14353" max="14592" width="0.85546875" style="69"/>
    <col min="14593" max="14593" width="23.140625" style="69" customWidth="1"/>
    <col min="14594" max="14594" width="12.28515625" style="69" bestFit="1" customWidth="1"/>
    <col min="14595" max="14595" width="15" style="69" customWidth="1"/>
    <col min="14596" max="14596" width="18.5703125" style="69" customWidth="1"/>
    <col min="14597" max="14597" width="15.7109375" style="69" customWidth="1"/>
    <col min="14598" max="14598" width="12.28515625" style="69" bestFit="1" customWidth="1"/>
    <col min="14599" max="14599" width="13.28515625" style="69" bestFit="1" customWidth="1"/>
    <col min="14600" max="14602" width="12.28515625" style="69" bestFit="1" customWidth="1"/>
    <col min="14603" max="14603" width="11.85546875" style="69" customWidth="1"/>
    <col min="14604" max="14604" width="21.42578125" style="69" customWidth="1"/>
    <col min="14605" max="14605" width="24.7109375" style="69" customWidth="1"/>
    <col min="14606" max="14606" width="12.140625" style="69" customWidth="1"/>
    <col min="14607" max="14607" width="16.140625" style="69" customWidth="1"/>
    <col min="14608" max="14608" width="12.7109375" style="69" bestFit="1" customWidth="1"/>
    <col min="14609" max="14848" width="0.85546875" style="69"/>
    <col min="14849" max="14849" width="23.140625" style="69" customWidth="1"/>
    <col min="14850" max="14850" width="12.28515625" style="69" bestFit="1" customWidth="1"/>
    <col min="14851" max="14851" width="15" style="69" customWidth="1"/>
    <col min="14852" max="14852" width="18.5703125" style="69" customWidth="1"/>
    <col min="14853" max="14853" width="15.7109375" style="69" customWidth="1"/>
    <col min="14854" max="14854" width="12.28515625" style="69" bestFit="1" customWidth="1"/>
    <col min="14855" max="14855" width="13.28515625" style="69" bestFit="1" customWidth="1"/>
    <col min="14856" max="14858" width="12.28515625" style="69" bestFit="1" customWidth="1"/>
    <col min="14859" max="14859" width="11.85546875" style="69" customWidth="1"/>
    <col min="14860" max="14860" width="21.42578125" style="69" customWidth="1"/>
    <col min="14861" max="14861" width="24.7109375" style="69" customWidth="1"/>
    <col min="14862" max="14862" width="12.140625" style="69" customWidth="1"/>
    <col min="14863" max="14863" width="16.140625" style="69" customWidth="1"/>
    <col min="14864" max="14864" width="12.7109375" style="69" bestFit="1" customWidth="1"/>
    <col min="14865" max="15104" width="0.85546875" style="69"/>
    <col min="15105" max="15105" width="23.140625" style="69" customWidth="1"/>
    <col min="15106" max="15106" width="12.28515625" style="69" bestFit="1" customWidth="1"/>
    <col min="15107" max="15107" width="15" style="69" customWidth="1"/>
    <col min="15108" max="15108" width="18.5703125" style="69" customWidth="1"/>
    <col min="15109" max="15109" width="15.7109375" style="69" customWidth="1"/>
    <col min="15110" max="15110" width="12.28515625" style="69" bestFit="1" customWidth="1"/>
    <col min="15111" max="15111" width="13.28515625" style="69" bestFit="1" customWidth="1"/>
    <col min="15112" max="15114" width="12.28515625" style="69" bestFit="1" customWidth="1"/>
    <col min="15115" max="15115" width="11.85546875" style="69" customWidth="1"/>
    <col min="15116" max="15116" width="21.42578125" style="69" customWidth="1"/>
    <col min="15117" max="15117" width="24.7109375" style="69" customWidth="1"/>
    <col min="15118" max="15118" width="12.140625" style="69" customWidth="1"/>
    <col min="15119" max="15119" width="16.140625" style="69" customWidth="1"/>
    <col min="15120" max="15120" width="12.7109375" style="69" bestFit="1" customWidth="1"/>
    <col min="15121" max="15360" width="0.85546875" style="69"/>
    <col min="15361" max="15361" width="23.140625" style="69" customWidth="1"/>
    <col min="15362" max="15362" width="12.28515625" style="69" bestFit="1" customWidth="1"/>
    <col min="15363" max="15363" width="15" style="69" customWidth="1"/>
    <col min="15364" max="15364" width="18.5703125" style="69" customWidth="1"/>
    <col min="15365" max="15365" width="15.7109375" style="69" customWidth="1"/>
    <col min="15366" max="15366" width="12.28515625" style="69" bestFit="1" customWidth="1"/>
    <col min="15367" max="15367" width="13.28515625" style="69" bestFit="1" customWidth="1"/>
    <col min="15368" max="15370" width="12.28515625" style="69" bestFit="1" customWidth="1"/>
    <col min="15371" max="15371" width="11.85546875" style="69" customWidth="1"/>
    <col min="15372" max="15372" width="21.42578125" style="69" customWidth="1"/>
    <col min="15373" max="15373" width="24.7109375" style="69" customWidth="1"/>
    <col min="15374" max="15374" width="12.140625" style="69" customWidth="1"/>
    <col min="15375" max="15375" width="16.140625" style="69" customWidth="1"/>
    <col min="15376" max="15376" width="12.7109375" style="69" bestFit="1" customWidth="1"/>
    <col min="15377" max="15616" width="0.85546875" style="69"/>
    <col min="15617" max="15617" width="23.140625" style="69" customWidth="1"/>
    <col min="15618" max="15618" width="12.28515625" style="69" bestFit="1" customWidth="1"/>
    <col min="15619" max="15619" width="15" style="69" customWidth="1"/>
    <col min="15620" max="15620" width="18.5703125" style="69" customWidth="1"/>
    <col min="15621" max="15621" width="15.7109375" style="69" customWidth="1"/>
    <col min="15622" max="15622" width="12.28515625" style="69" bestFit="1" customWidth="1"/>
    <col min="15623" max="15623" width="13.28515625" style="69" bestFit="1" customWidth="1"/>
    <col min="15624" max="15626" width="12.28515625" style="69" bestFit="1" customWidth="1"/>
    <col min="15627" max="15627" width="11.85546875" style="69" customWidth="1"/>
    <col min="15628" max="15628" width="21.42578125" style="69" customWidth="1"/>
    <col min="15629" max="15629" width="24.7109375" style="69" customWidth="1"/>
    <col min="15630" max="15630" width="12.140625" style="69" customWidth="1"/>
    <col min="15631" max="15631" width="16.140625" style="69" customWidth="1"/>
    <col min="15632" max="15632" width="12.7109375" style="69" bestFit="1" customWidth="1"/>
    <col min="15633" max="15872" width="0.85546875" style="69"/>
    <col min="15873" max="15873" width="23.140625" style="69" customWidth="1"/>
    <col min="15874" max="15874" width="12.28515625" style="69" bestFit="1" customWidth="1"/>
    <col min="15875" max="15875" width="15" style="69" customWidth="1"/>
    <col min="15876" max="15876" width="18.5703125" style="69" customWidth="1"/>
    <col min="15877" max="15877" width="15.7109375" style="69" customWidth="1"/>
    <col min="15878" max="15878" width="12.28515625" style="69" bestFit="1" customWidth="1"/>
    <col min="15879" max="15879" width="13.28515625" style="69" bestFit="1" customWidth="1"/>
    <col min="15880" max="15882" width="12.28515625" style="69" bestFit="1" customWidth="1"/>
    <col min="15883" max="15883" width="11.85546875" style="69" customWidth="1"/>
    <col min="15884" max="15884" width="21.42578125" style="69" customWidth="1"/>
    <col min="15885" max="15885" width="24.7109375" style="69" customWidth="1"/>
    <col min="15886" max="15886" width="12.140625" style="69" customWidth="1"/>
    <col min="15887" max="15887" width="16.140625" style="69" customWidth="1"/>
    <col min="15888" max="15888" width="12.7109375" style="69" bestFit="1" customWidth="1"/>
    <col min="15889" max="16128" width="0.85546875" style="69"/>
    <col min="16129" max="16129" width="23.140625" style="69" customWidth="1"/>
    <col min="16130" max="16130" width="12.28515625" style="69" bestFit="1" customWidth="1"/>
    <col min="16131" max="16131" width="15" style="69" customWidth="1"/>
    <col min="16132" max="16132" width="18.5703125" style="69" customWidth="1"/>
    <col min="16133" max="16133" width="15.7109375" style="69" customWidth="1"/>
    <col min="16134" max="16134" width="12.28515625" style="69" bestFit="1" customWidth="1"/>
    <col min="16135" max="16135" width="13.28515625" style="69" bestFit="1" customWidth="1"/>
    <col min="16136" max="16138" width="12.28515625" style="69" bestFit="1" customWidth="1"/>
    <col min="16139" max="16139" width="11.85546875" style="69" customWidth="1"/>
    <col min="16140" max="16140" width="21.42578125" style="69" customWidth="1"/>
    <col min="16141" max="16141" width="24.7109375" style="69" customWidth="1"/>
    <col min="16142" max="16142" width="12.140625" style="69" customWidth="1"/>
    <col min="16143" max="16143" width="16.140625" style="69" customWidth="1"/>
    <col min="16144" max="16144" width="12.7109375" style="69" bestFit="1" customWidth="1"/>
    <col min="16145" max="16384" width="0.85546875" style="69"/>
  </cols>
  <sheetData>
    <row r="1" spans="1:27" ht="18.75" customHeight="1">
      <c r="A1" s="123" t="s">
        <v>349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ht="18.75" customHeight="1">
      <c r="A2" s="123" t="s">
        <v>429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</row>
    <row r="3" spans="1:27" ht="18" customHeight="1">
      <c r="A3" s="116" t="s">
        <v>430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</row>
    <row r="4" spans="1:27" ht="12.75" customHeight="1">
      <c r="A4" s="427" t="s">
        <v>18</v>
      </c>
      <c r="B4" s="428"/>
      <c r="C4" s="428"/>
      <c r="D4" s="428"/>
      <c r="E4" s="428"/>
      <c r="F4" s="428"/>
      <c r="G4" s="428"/>
      <c r="H4" s="428"/>
      <c r="I4" s="429"/>
      <c r="J4" s="436" t="s">
        <v>19</v>
      </c>
      <c r="K4" s="439" t="s">
        <v>353</v>
      </c>
      <c r="L4" s="439"/>
      <c r="M4" s="439"/>
    </row>
    <row r="5" spans="1:27">
      <c r="A5" s="430"/>
      <c r="B5" s="431"/>
      <c r="C5" s="431"/>
      <c r="D5" s="431"/>
      <c r="E5" s="431"/>
      <c r="F5" s="431"/>
      <c r="G5" s="431"/>
      <c r="H5" s="431"/>
      <c r="I5" s="432"/>
      <c r="J5" s="437"/>
      <c r="K5" s="70" t="s">
        <v>648</v>
      </c>
      <c r="L5" s="70" t="s">
        <v>681</v>
      </c>
      <c r="M5" s="70" t="s">
        <v>694</v>
      </c>
    </row>
    <row r="6" spans="1:27" ht="38.25">
      <c r="A6" s="430"/>
      <c r="B6" s="431"/>
      <c r="C6" s="431"/>
      <c r="D6" s="431"/>
      <c r="E6" s="431"/>
      <c r="F6" s="431"/>
      <c r="G6" s="431"/>
      <c r="H6" s="431"/>
      <c r="I6" s="432"/>
      <c r="J6" s="437"/>
      <c r="K6" s="124" t="s">
        <v>425</v>
      </c>
      <c r="L6" s="124" t="s">
        <v>356</v>
      </c>
      <c r="M6" s="124" t="s">
        <v>357</v>
      </c>
    </row>
    <row r="7" spans="1:27">
      <c r="A7" s="433"/>
      <c r="B7" s="434"/>
      <c r="C7" s="434"/>
      <c r="D7" s="434"/>
      <c r="E7" s="434"/>
      <c r="F7" s="434"/>
      <c r="G7" s="434"/>
      <c r="H7" s="434"/>
      <c r="I7" s="435"/>
      <c r="J7" s="438"/>
      <c r="K7" s="125"/>
      <c r="L7" s="125"/>
      <c r="M7" s="125"/>
    </row>
    <row r="8" spans="1:27">
      <c r="A8" s="439">
        <v>1</v>
      </c>
      <c r="B8" s="439"/>
      <c r="C8" s="439"/>
      <c r="D8" s="439"/>
      <c r="E8" s="439"/>
      <c r="F8" s="439"/>
      <c r="G8" s="439"/>
      <c r="H8" s="439"/>
      <c r="I8" s="439"/>
      <c r="J8" s="71">
        <v>2</v>
      </c>
      <c r="K8" s="71" t="s">
        <v>214</v>
      </c>
      <c r="L8" s="71" t="s">
        <v>215</v>
      </c>
      <c r="M8" s="71" t="s">
        <v>217</v>
      </c>
    </row>
    <row r="9" spans="1:27" ht="27" customHeight="1">
      <c r="A9" s="426" t="s">
        <v>431</v>
      </c>
      <c r="B9" s="426"/>
      <c r="C9" s="426"/>
      <c r="D9" s="426"/>
      <c r="E9" s="426"/>
      <c r="F9" s="426"/>
      <c r="G9" s="426"/>
      <c r="H9" s="426"/>
      <c r="I9" s="426"/>
      <c r="J9" s="125" t="s">
        <v>359</v>
      </c>
      <c r="K9" s="71"/>
      <c r="L9" s="71"/>
      <c r="M9" s="71"/>
    </row>
    <row r="10" spans="1:27" ht="26.45" customHeight="1">
      <c r="A10" s="426" t="s">
        <v>432</v>
      </c>
      <c r="B10" s="426"/>
      <c r="C10" s="426"/>
      <c r="D10" s="426"/>
      <c r="E10" s="426"/>
      <c r="F10" s="426"/>
      <c r="G10" s="426"/>
      <c r="H10" s="426"/>
      <c r="I10" s="426"/>
      <c r="J10" s="125" t="s">
        <v>361</v>
      </c>
      <c r="K10" s="71"/>
      <c r="L10" s="71"/>
      <c r="M10" s="71"/>
    </row>
    <row r="11" spans="1:27" ht="12.75" customHeight="1">
      <c r="A11" s="426" t="s">
        <v>433</v>
      </c>
      <c r="B11" s="426"/>
      <c r="C11" s="426"/>
      <c r="D11" s="426"/>
      <c r="E11" s="426"/>
      <c r="F11" s="426"/>
      <c r="G11" s="426"/>
      <c r="H11" s="426"/>
      <c r="I11" s="426"/>
      <c r="J11" s="125" t="s">
        <v>363</v>
      </c>
      <c r="K11" s="71"/>
      <c r="L11" s="71"/>
      <c r="M11" s="71"/>
    </row>
    <row r="12" spans="1:27" ht="25.15" customHeight="1">
      <c r="A12" s="426" t="s">
        <v>434</v>
      </c>
      <c r="B12" s="426"/>
      <c r="C12" s="426"/>
      <c r="D12" s="426"/>
      <c r="E12" s="426"/>
      <c r="F12" s="426"/>
      <c r="G12" s="426"/>
      <c r="H12" s="426"/>
      <c r="I12" s="426"/>
      <c r="J12" s="125" t="s">
        <v>381</v>
      </c>
      <c r="K12" s="71"/>
      <c r="L12" s="71"/>
      <c r="M12" s="71"/>
    </row>
    <row r="13" spans="1:27" ht="25.9" customHeight="1">
      <c r="A13" s="426" t="s">
        <v>435</v>
      </c>
      <c r="B13" s="426"/>
      <c r="C13" s="426"/>
      <c r="D13" s="426"/>
      <c r="E13" s="426"/>
      <c r="F13" s="426"/>
      <c r="G13" s="426"/>
      <c r="H13" s="426"/>
      <c r="I13" s="426"/>
      <c r="J13" s="125" t="s">
        <v>383</v>
      </c>
      <c r="K13" s="71"/>
      <c r="L13" s="71"/>
      <c r="M13" s="71"/>
    </row>
    <row r="14" spans="1:27" ht="27.6" customHeight="1">
      <c r="A14" s="426" t="s">
        <v>436</v>
      </c>
      <c r="B14" s="426"/>
      <c r="C14" s="426"/>
      <c r="D14" s="426"/>
      <c r="E14" s="426"/>
      <c r="F14" s="426"/>
      <c r="G14" s="426"/>
      <c r="H14" s="426"/>
      <c r="I14" s="426"/>
      <c r="J14" s="125" t="s">
        <v>385</v>
      </c>
      <c r="K14" s="71">
        <f>K9-K10+K11-K12+K13</f>
        <v>0</v>
      </c>
      <c r="L14" s="71">
        <f>L9-L10+L11-L12+L13</f>
        <v>0</v>
      </c>
      <c r="M14" s="71">
        <f>M9-M10+M11-M12+M13</f>
        <v>0</v>
      </c>
    </row>
    <row r="15" spans="1:27" ht="18.75" customHeight="1"/>
    <row r="16" spans="1:27">
      <c r="A16" s="123" t="s">
        <v>437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</row>
    <row r="17" spans="1:27" ht="31.9" customHeight="1">
      <c r="A17" s="123" t="s">
        <v>700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9" spans="1:27" ht="12.75" customHeight="1">
      <c r="A19" s="424" t="s">
        <v>438</v>
      </c>
      <c r="B19" s="424" t="s">
        <v>19</v>
      </c>
      <c r="C19" s="424" t="s">
        <v>439</v>
      </c>
      <c r="D19" s="424" t="s">
        <v>440</v>
      </c>
      <c r="E19" s="424"/>
      <c r="F19" s="424"/>
      <c r="G19" s="424"/>
      <c r="H19" s="424"/>
      <c r="I19" s="424"/>
      <c r="J19" s="424"/>
      <c r="K19" s="424"/>
      <c r="L19" s="424" t="s">
        <v>441</v>
      </c>
    </row>
    <row r="20" spans="1:27" ht="12.75" customHeight="1">
      <c r="A20" s="424"/>
      <c r="B20" s="424"/>
      <c r="C20" s="424"/>
      <c r="D20" s="397" t="s">
        <v>442</v>
      </c>
      <c r="E20" s="439" t="s">
        <v>67</v>
      </c>
      <c r="F20" s="439"/>
      <c r="G20" s="439"/>
      <c r="H20" s="439"/>
      <c r="I20" s="439"/>
      <c r="J20" s="439"/>
      <c r="K20" s="439"/>
      <c r="L20" s="424"/>
    </row>
    <row r="21" spans="1:27" ht="27" customHeight="1">
      <c r="A21" s="424"/>
      <c r="B21" s="424"/>
      <c r="C21" s="424"/>
      <c r="D21" s="397"/>
      <c r="E21" s="124" t="s">
        <v>443</v>
      </c>
      <c r="F21" s="124" t="s">
        <v>444</v>
      </c>
      <c r="G21" s="124" t="s">
        <v>445</v>
      </c>
      <c r="H21" s="439" t="s">
        <v>446</v>
      </c>
      <c r="I21" s="439"/>
      <c r="J21" s="439" t="s">
        <v>447</v>
      </c>
      <c r="K21" s="439"/>
      <c r="L21" s="424"/>
    </row>
    <row r="22" spans="1:27" ht="67.900000000000006" customHeight="1">
      <c r="A22" s="424"/>
      <c r="B22" s="424"/>
      <c r="C22" s="424"/>
      <c r="D22" s="397"/>
      <c r="E22" s="124"/>
      <c r="F22" s="124"/>
      <c r="G22" s="124"/>
      <c r="H22" s="124" t="s">
        <v>448</v>
      </c>
      <c r="I22" s="124" t="s">
        <v>449</v>
      </c>
      <c r="J22" s="124" t="s">
        <v>448</v>
      </c>
      <c r="K22" s="124" t="s">
        <v>450</v>
      </c>
      <c r="L22" s="424"/>
    </row>
    <row r="23" spans="1:27">
      <c r="A23" s="71">
        <v>1</v>
      </c>
      <c r="B23" s="71">
        <v>2</v>
      </c>
      <c r="C23" s="71">
        <v>3</v>
      </c>
      <c r="D23" s="71">
        <v>4</v>
      </c>
      <c r="E23" s="71">
        <v>5</v>
      </c>
      <c r="F23" s="71">
        <v>6</v>
      </c>
      <c r="G23" s="71">
        <v>7</v>
      </c>
      <c r="H23" s="71">
        <v>8</v>
      </c>
      <c r="I23" s="71">
        <v>9</v>
      </c>
      <c r="J23" s="71">
        <v>10</v>
      </c>
      <c r="K23" s="71">
        <v>11</v>
      </c>
      <c r="L23" s="71">
        <v>12</v>
      </c>
    </row>
    <row r="24" spans="1:27" ht="36" customHeight="1">
      <c r="A24" s="104" t="s">
        <v>451</v>
      </c>
      <c r="B24" s="71" t="s">
        <v>30</v>
      </c>
      <c r="C24" s="289">
        <v>23.25</v>
      </c>
      <c r="D24" s="126">
        <f>E24+F24+G24+I24+K24</f>
        <v>21394.93705697039</v>
      </c>
      <c r="E24" s="289">
        <v>3663.2795698924733</v>
      </c>
      <c r="F24" s="289">
        <v>309.93539178928512</v>
      </c>
      <c r="G24" s="126">
        <v>9398.620698924733</v>
      </c>
      <c r="H24" s="127">
        <v>30</v>
      </c>
      <c r="I24" s="126">
        <f>(E24+F24+G24)*H24/100</f>
        <v>4011.5506981819472</v>
      </c>
      <c r="J24" s="71">
        <v>30</v>
      </c>
      <c r="K24" s="126">
        <f>(E24+F24+G24)*J24/100</f>
        <v>4011.5506981819472</v>
      </c>
      <c r="L24" s="289">
        <v>5969187.6600000001</v>
      </c>
      <c r="M24" s="128"/>
      <c r="N24" s="129">
        <v>5969187.6600000001</v>
      </c>
      <c r="O24" s="129">
        <f>L27-N24</f>
        <v>0</v>
      </c>
      <c r="P24" s="129">
        <f>C24*D24*12-L24</f>
        <v>-0.22110526170581579</v>
      </c>
    </row>
    <row r="25" spans="1:27" hidden="1">
      <c r="A25" s="125"/>
      <c r="B25" s="125"/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pans="1:27" hidden="1">
      <c r="A26" s="125"/>
      <c r="B26" s="125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27">
      <c r="A27" s="130" t="s">
        <v>402</v>
      </c>
      <c r="B27" s="75" t="s">
        <v>31</v>
      </c>
      <c r="C27" s="75" t="s">
        <v>31</v>
      </c>
      <c r="D27" s="75">
        <f>SUM(D24:D26)</f>
        <v>21394.93705697039</v>
      </c>
      <c r="E27" s="75">
        <f>SUM(E24:E26)</f>
        <v>3663.2795698924733</v>
      </c>
      <c r="F27" s="75">
        <f>SUM(F24:F26)</f>
        <v>309.93539178928512</v>
      </c>
      <c r="G27" s="75">
        <f>SUM(G24:G26)</f>
        <v>9398.620698924733</v>
      </c>
      <c r="H27" s="75"/>
      <c r="I27" s="75">
        <f>SUM(I24:I26)</f>
        <v>4011.5506981819472</v>
      </c>
      <c r="J27" s="75"/>
      <c r="K27" s="75">
        <f>SUM(K24:K26)</f>
        <v>4011.5506981819472</v>
      </c>
      <c r="L27" s="75">
        <f>SUM(L24:L26)</f>
        <v>5969187.6600000001</v>
      </c>
      <c r="M27" s="129"/>
      <c r="P27" s="129"/>
    </row>
    <row r="28" spans="1:27" ht="3.6" customHeight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27" ht="29.45" customHeight="1">
      <c r="A29" s="69" t="s">
        <v>701</v>
      </c>
      <c r="N29" s="129"/>
    </row>
    <row r="30" spans="1:27" ht="13.9" customHeight="1"/>
    <row r="31" spans="1:27" ht="12.75" customHeight="1">
      <c r="A31" s="424" t="s">
        <v>438</v>
      </c>
      <c r="B31" s="424" t="s">
        <v>19</v>
      </c>
      <c r="C31" s="424" t="s">
        <v>439</v>
      </c>
      <c r="D31" s="424" t="s">
        <v>440</v>
      </c>
      <c r="E31" s="424"/>
      <c r="F31" s="424"/>
      <c r="G31" s="424"/>
      <c r="H31" s="424"/>
      <c r="I31" s="424"/>
      <c r="J31" s="424"/>
      <c r="K31" s="424"/>
      <c r="L31" s="424" t="s">
        <v>441</v>
      </c>
    </row>
    <row r="32" spans="1:27" ht="12.75" customHeight="1">
      <c r="A32" s="424"/>
      <c r="B32" s="424"/>
      <c r="C32" s="424"/>
      <c r="D32" s="397" t="s">
        <v>452</v>
      </c>
      <c r="E32" s="439" t="s">
        <v>67</v>
      </c>
      <c r="F32" s="439"/>
      <c r="G32" s="439"/>
      <c r="H32" s="439"/>
      <c r="I32" s="439"/>
      <c r="J32" s="439"/>
      <c r="K32" s="439"/>
      <c r="L32" s="424"/>
    </row>
    <row r="33" spans="1:16" ht="27" customHeight="1">
      <c r="A33" s="424"/>
      <c r="B33" s="424"/>
      <c r="C33" s="424"/>
      <c r="D33" s="397"/>
      <c r="E33" s="124" t="s">
        <v>443</v>
      </c>
      <c r="F33" s="124" t="s">
        <v>444</v>
      </c>
      <c r="G33" s="124" t="s">
        <v>445</v>
      </c>
      <c r="H33" s="439" t="s">
        <v>446</v>
      </c>
      <c r="I33" s="439"/>
      <c r="J33" s="439" t="s">
        <v>447</v>
      </c>
      <c r="K33" s="439"/>
      <c r="L33" s="424"/>
    </row>
    <row r="34" spans="1:16" ht="67.900000000000006" customHeight="1">
      <c r="A34" s="424"/>
      <c r="B34" s="424"/>
      <c r="C34" s="424"/>
      <c r="D34" s="397"/>
      <c r="E34" s="124"/>
      <c r="F34" s="124"/>
      <c r="G34" s="124"/>
      <c r="H34" s="124" t="s">
        <v>448</v>
      </c>
      <c r="I34" s="124" t="s">
        <v>449</v>
      </c>
      <c r="J34" s="124" t="s">
        <v>448</v>
      </c>
      <c r="K34" s="124" t="s">
        <v>450</v>
      </c>
      <c r="L34" s="424"/>
    </row>
    <row r="35" spans="1:16">
      <c r="A35" s="71">
        <v>1</v>
      </c>
      <c r="B35" s="71">
        <v>2</v>
      </c>
      <c r="C35" s="131">
        <v>3</v>
      </c>
      <c r="D35" s="131">
        <v>4</v>
      </c>
      <c r="E35" s="131">
        <v>5</v>
      </c>
      <c r="F35" s="131">
        <v>6</v>
      </c>
      <c r="G35" s="131">
        <v>7</v>
      </c>
      <c r="H35" s="131">
        <v>8</v>
      </c>
      <c r="I35" s="131">
        <v>9</v>
      </c>
      <c r="J35" s="131">
        <v>10</v>
      </c>
      <c r="K35" s="131">
        <v>11</v>
      </c>
      <c r="L35" s="131">
        <v>12</v>
      </c>
    </row>
    <row r="36" spans="1:16" ht="25.5" customHeight="1">
      <c r="A36" s="104" t="s">
        <v>451</v>
      </c>
      <c r="B36" s="71" t="s">
        <v>30</v>
      </c>
      <c r="C36" s="289">
        <v>23.25</v>
      </c>
      <c r="D36" s="126">
        <f>E36+F36+G36+I36+K36</f>
        <v>21881.293186002644</v>
      </c>
      <c r="E36" s="289">
        <v>3663.2795698924733</v>
      </c>
      <c r="F36" s="289">
        <v>309.93539178928512</v>
      </c>
      <c r="G36" s="289">
        <v>9702.5932795698936</v>
      </c>
      <c r="H36" s="127">
        <v>30</v>
      </c>
      <c r="I36" s="126">
        <f>(E36+F36+G36)*H36/100</f>
        <v>4102.7424723754957</v>
      </c>
      <c r="J36" s="71">
        <v>30</v>
      </c>
      <c r="K36" s="126">
        <f>(E36+F36+G36)*J36/100</f>
        <v>4102.7424723754957</v>
      </c>
      <c r="L36" s="289">
        <v>6104881</v>
      </c>
      <c r="P36" s="129">
        <f>C36*D36*12-L36</f>
        <v>-0.20110526215285063</v>
      </c>
    </row>
    <row r="37" spans="1:16" hidden="1">
      <c r="A37" s="125"/>
      <c r="B37" s="125"/>
      <c r="C37" s="131"/>
      <c r="D37" s="131"/>
      <c r="E37" s="131"/>
      <c r="F37" s="131"/>
      <c r="G37" s="131"/>
      <c r="H37" s="131"/>
      <c r="I37" s="131"/>
      <c r="J37" s="131"/>
      <c r="K37" s="131"/>
      <c r="L37" s="131"/>
    </row>
    <row r="38" spans="1:16" hidden="1">
      <c r="A38" s="125"/>
      <c r="B38" s="125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  <row r="39" spans="1:16">
      <c r="A39" s="130" t="s">
        <v>402</v>
      </c>
      <c r="B39" s="75" t="s">
        <v>31</v>
      </c>
      <c r="C39" s="75" t="s">
        <v>31</v>
      </c>
      <c r="D39" s="75">
        <f>SUM(D36:D38)</f>
        <v>21881.293186002644</v>
      </c>
      <c r="E39" s="75">
        <f>SUM(E36:E38)</f>
        <v>3663.2795698924733</v>
      </c>
      <c r="F39" s="75">
        <f>SUM(F36:F38)</f>
        <v>309.93539178928512</v>
      </c>
      <c r="G39" s="75">
        <f>SUM(G36:G38)</f>
        <v>9702.5932795698936</v>
      </c>
      <c r="H39" s="75"/>
      <c r="I39" s="75">
        <f>SUM(I36:I38)</f>
        <v>4102.7424723754957</v>
      </c>
      <c r="J39" s="75"/>
      <c r="K39" s="75">
        <f>SUM(K36:K38)</f>
        <v>4102.7424723754957</v>
      </c>
      <c r="L39" s="75">
        <f>SUM(L36:L38)</f>
        <v>6104881</v>
      </c>
      <c r="M39" s="129"/>
      <c r="N39" s="129">
        <v>6104881</v>
      </c>
      <c r="O39" s="129">
        <f>N39-L39</f>
        <v>0</v>
      </c>
    </row>
    <row r="40" spans="1:16" ht="6" customHeight="1"/>
    <row r="41" spans="1:16" ht="15.75" customHeight="1">
      <c r="A41" s="69" t="s">
        <v>702</v>
      </c>
      <c r="N41" s="129"/>
    </row>
    <row r="42" spans="1:16" ht="9.6" customHeight="1"/>
    <row r="43" spans="1:16" ht="12.75" customHeight="1">
      <c r="A43" s="424" t="s">
        <v>438</v>
      </c>
      <c r="B43" s="424" t="s">
        <v>19</v>
      </c>
      <c r="C43" s="424" t="s">
        <v>439</v>
      </c>
      <c r="D43" s="424" t="s">
        <v>440</v>
      </c>
      <c r="E43" s="424"/>
      <c r="F43" s="424"/>
      <c r="G43" s="424"/>
      <c r="H43" s="424"/>
      <c r="I43" s="424"/>
      <c r="J43" s="424"/>
      <c r="K43" s="424"/>
      <c r="L43" s="424" t="s">
        <v>441</v>
      </c>
    </row>
    <row r="44" spans="1:16" ht="12.75" customHeight="1">
      <c r="A44" s="424"/>
      <c r="B44" s="424"/>
      <c r="C44" s="424"/>
      <c r="D44" s="397" t="s">
        <v>452</v>
      </c>
      <c r="E44" s="439" t="s">
        <v>67</v>
      </c>
      <c r="F44" s="439"/>
      <c r="G44" s="439"/>
      <c r="H44" s="439"/>
      <c r="I44" s="439"/>
      <c r="J44" s="439"/>
      <c r="K44" s="439"/>
      <c r="L44" s="424"/>
      <c r="N44" s="129"/>
    </row>
    <row r="45" spans="1:16" ht="27.6" customHeight="1">
      <c r="A45" s="424"/>
      <c r="B45" s="424"/>
      <c r="C45" s="424"/>
      <c r="D45" s="397"/>
      <c r="E45" s="124" t="s">
        <v>443</v>
      </c>
      <c r="F45" s="124" t="s">
        <v>444</v>
      </c>
      <c r="G45" s="124" t="s">
        <v>445</v>
      </c>
      <c r="H45" s="439" t="s">
        <v>446</v>
      </c>
      <c r="I45" s="439"/>
      <c r="J45" s="439" t="s">
        <v>447</v>
      </c>
      <c r="K45" s="439"/>
      <c r="L45" s="424"/>
    </row>
    <row r="46" spans="1:16" ht="67.900000000000006" customHeight="1">
      <c r="A46" s="424"/>
      <c r="B46" s="424"/>
      <c r="C46" s="424"/>
      <c r="D46" s="397"/>
      <c r="E46" s="124"/>
      <c r="F46" s="124"/>
      <c r="G46" s="124"/>
      <c r="H46" s="124" t="s">
        <v>448</v>
      </c>
      <c r="I46" s="124" t="s">
        <v>449</v>
      </c>
      <c r="J46" s="124" t="s">
        <v>448</v>
      </c>
      <c r="K46" s="124" t="s">
        <v>450</v>
      </c>
      <c r="L46" s="424"/>
    </row>
    <row r="47" spans="1:16">
      <c r="A47" s="71">
        <v>1</v>
      </c>
      <c r="B47" s="71">
        <v>2</v>
      </c>
      <c r="C47" s="71">
        <v>3</v>
      </c>
      <c r="D47" s="71">
        <v>4</v>
      </c>
      <c r="E47" s="71">
        <v>5</v>
      </c>
      <c r="F47" s="71">
        <v>6</v>
      </c>
      <c r="G47" s="71">
        <v>7</v>
      </c>
      <c r="H47" s="71">
        <v>8</v>
      </c>
      <c r="I47" s="71">
        <v>9</v>
      </c>
      <c r="J47" s="71">
        <v>10</v>
      </c>
      <c r="K47" s="71">
        <v>11</v>
      </c>
      <c r="L47" s="71">
        <v>12</v>
      </c>
    </row>
    <row r="48" spans="1:16" ht="24" customHeight="1">
      <c r="A48" s="104" t="s">
        <v>451</v>
      </c>
      <c r="B48" s="71" t="s">
        <v>30</v>
      </c>
      <c r="C48" s="126">
        <f>C36</f>
        <v>23.25</v>
      </c>
      <c r="D48" s="126">
        <f>E48+F48+G48+I48+K48</f>
        <v>21881.293186002644</v>
      </c>
      <c r="E48" s="126">
        <f>E36</f>
        <v>3663.2795698924733</v>
      </c>
      <c r="F48" s="126">
        <f>F36</f>
        <v>309.93539178928512</v>
      </c>
      <c r="G48" s="126">
        <f>G36</f>
        <v>9702.5932795698936</v>
      </c>
      <c r="H48" s="127">
        <v>30</v>
      </c>
      <c r="I48" s="126">
        <f>(E48+F48+G48)*H48/100</f>
        <v>4102.7424723754957</v>
      </c>
      <c r="J48" s="71">
        <v>30</v>
      </c>
      <c r="K48" s="126">
        <f>(E48+F48+G48)*J48/100</f>
        <v>4102.7424723754957</v>
      </c>
      <c r="L48" s="126">
        <f>L36</f>
        <v>6104881</v>
      </c>
      <c r="P48" s="129">
        <f>C48*D48*12-L48</f>
        <v>-0.20110526215285063</v>
      </c>
    </row>
    <row r="49" spans="1:27" hidden="1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  <row r="50" spans="1:27" hidden="1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</row>
    <row r="51" spans="1:27">
      <c r="A51" s="130" t="s">
        <v>402</v>
      </c>
      <c r="B51" s="126" t="s">
        <v>31</v>
      </c>
      <c r="C51" s="126" t="s">
        <v>31</v>
      </c>
      <c r="D51" s="126">
        <f>SUM(D48:D50)</f>
        <v>21881.293186002644</v>
      </c>
      <c r="E51" s="126">
        <f>SUM(E48:E50)</f>
        <v>3663.2795698924733</v>
      </c>
      <c r="F51" s="126">
        <f>SUM(F48:F50)</f>
        <v>309.93539178928512</v>
      </c>
      <c r="G51" s="126">
        <f>SUM(G48:G50)</f>
        <v>9702.5932795698936</v>
      </c>
      <c r="H51" s="126"/>
      <c r="I51" s="126">
        <f>SUM(I48:I50)</f>
        <v>4102.7424723754957</v>
      </c>
      <c r="J51" s="126"/>
      <c r="K51" s="126">
        <f>SUM(K48:K50)</f>
        <v>4102.7424723754957</v>
      </c>
      <c r="L51" s="126">
        <f>SUM(L48:L50)</f>
        <v>6104881</v>
      </c>
      <c r="M51" s="129"/>
      <c r="N51" s="129">
        <v>6104881</v>
      </c>
      <c r="O51" s="129">
        <f>N51-L51</f>
        <v>0</v>
      </c>
    </row>
    <row r="53" spans="1:27" ht="23.25" customHeight="1">
      <c r="A53" s="123" t="s">
        <v>453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</row>
    <row r="54" spans="1:27" ht="31.9" customHeight="1">
      <c r="A54" s="123" t="s">
        <v>454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</row>
    <row r="55" spans="1:27" ht="13.5" customHeight="1"/>
    <row r="56" spans="1:27" ht="13.5" customHeight="1">
      <c r="A56" s="424" t="s">
        <v>18</v>
      </c>
      <c r="B56" s="424" t="s">
        <v>19</v>
      </c>
      <c r="C56" s="424" t="s">
        <v>353</v>
      </c>
      <c r="D56" s="424"/>
      <c r="E56" s="424"/>
      <c r="F56" s="132"/>
      <c r="G56" s="132"/>
      <c r="H56" s="132"/>
      <c r="I56" s="132"/>
      <c r="J56" s="132"/>
      <c r="K56" s="132"/>
    </row>
    <row r="57" spans="1:27" ht="12" customHeight="1">
      <c r="A57" s="424"/>
      <c r="B57" s="424"/>
      <c r="C57" s="124" t="s">
        <v>698</v>
      </c>
      <c r="D57" s="70" t="s">
        <v>681</v>
      </c>
      <c r="E57" s="70" t="s">
        <v>694</v>
      </c>
      <c r="F57" s="132"/>
      <c r="G57" s="132"/>
      <c r="H57" s="132"/>
      <c r="I57" s="132"/>
      <c r="J57" s="132"/>
      <c r="K57" s="132"/>
    </row>
    <row r="58" spans="1:27" ht="38.25">
      <c r="A58" s="424"/>
      <c r="B58" s="424"/>
      <c r="C58" s="124" t="s">
        <v>425</v>
      </c>
      <c r="D58" s="124" t="s">
        <v>356</v>
      </c>
      <c r="E58" s="124" t="s">
        <v>357</v>
      </c>
      <c r="F58" s="132"/>
      <c r="G58" s="132"/>
      <c r="H58" s="132"/>
      <c r="I58" s="132"/>
      <c r="J58" s="132"/>
      <c r="K58" s="132"/>
    </row>
    <row r="59" spans="1:27" ht="12.75" customHeight="1">
      <c r="A59" s="424"/>
      <c r="B59" s="424"/>
      <c r="C59" s="124"/>
      <c r="D59" s="124"/>
      <c r="E59" s="124"/>
      <c r="F59" s="132"/>
      <c r="G59" s="132"/>
      <c r="H59" s="132"/>
      <c r="I59" s="132"/>
      <c r="J59" s="132"/>
      <c r="K59" s="132"/>
    </row>
    <row r="60" spans="1:27" ht="21" customHeight="1">
      <c r="A60" s="124">
        <v>1</v>
      </c>
      <c r="B60" s="124">
        <v>2</v>
      </c>
      <c r="C60" s="124" t="s">
        <v>214</v>
      </c>
      <c r="D60" s="124" t="s">
        <v>215</v>
      </c>
      <c r="E60" s="124" t="s">
        <v>217</v>
      </c>
      <c r="F60" s="132"/>
      <c r="G60" s="132"/>
      <c r="H60" s="132"/>
      <c r="I60" s="132"/>
      <c r="J60" s="132"/>
      <c r="K60" s="132"/>
    </row>
    <row r="61" spans="1:27" ht="63.75">
      <c r="A61" s="124" t="s">
        <v>455</v>
      </c>
      <c r="B61" s="124" t="s">
        <v>359</v>
      </c>
      <c r="C61" s="124"/>
      <c r="D61" s="124"/>
      <c r="E61" s="124"/>
      <c r="F61" s="132"/>
      <c r="G61" s="132"/>
      <c r="H61" s="132"/>
      <c r="I61" s="132"/>
      <c r="J61" s="132"/>
      <c r="K61" s="132"/>
    </row>
    <row r="62" spans="1:27" ht="76.5">
      <c r="A62" s="124" t="s">
        <v>456</v>
      </c>
      <c r="B62" s="124" t="s">
        <v>361</v>
      </c>
      <c r="C62" s="124"/>
      <c r="D62" s="124"/>
      <c r="E62" s="124"/>
      <c r="F62" s="132"/>
      <c r="G62" s="132"/>
      <c r="H62" s="132"/>
      <c r="I62" s="132"/>
      <c r="J62" s="132"/>
      <c r="K62" s="132"/>
    </row>
    <row r="63" spans="1:27" ht="38.25">
      <c r="A63" s="124" t="s">
        <v>457</v>
      </c>
      <c r="B63" s="124" t="s">
        <v>363</v>
      </c>
      <c r="C63" s="124"/>
      <c r="D63" s="124"/>
      <c r="E63" s="124"/>
      <c r="F63" s="132"/>
      <c r="G63" s="132"/>
      <c r="H63" s="132"/>
      <c r="I63" s="132"/>
      <c r="J63" s="132"/>
      <c r="K63" s="132"/>
    </row>
    <row r="64" spans="1:27" ht="63.75">
      <c r="A64" s="124" t="s">
        <v>458</v>
      </c>
      <c r="B64" s="124" t="s">
        <v>381</v>
      </c>
      <c r="C64" s="124"/>
      <c r="D64" s="124"/>
      <c r="E64" s="124"/>
      <c r="F64" s="132"/>
      <c r="G64" s="132"/>
      <c r="H64" s="132"/>
      <c r="I64" s="132"/>
      <c r="J64" s="132"/>
      <c r="K64" s="132"/>
    </row>
    <row r="65" spans="1:27" ht="76.5">
      <c r="A65" s="124" t="s">
        <v>459</v>
      </c>
      <c r="B65" s="124" t="s">
        <v>383</v>
      </c>
      <c r="C65" s="124"/>
      <c r="D65" s="124"/>
      <c r="E65" s="124"/>
      <c r="F65" s="132"/>
      <c r="G65" s="132"/>
      <c r="H65" s="132"/>
      <c r="I65" s="132"/>
      <c r="J65" s="132"/>
      <c r="K65" s="132"/>
    </row>
    <row r="66" spans="1:27" ht="76.5">
      <c r="A66" s="124" t="s">
        <v>460</v>
      </c>
      <c r="B66" s="124" t="s">
        <v>385</v>
      </c>
      <c r="C66" s="124">
        <f>C61-C62+C63-C64+C65</f>
        <v>0</v>
      </c>
      <c r="D66" s="124">
        <f>D61-D62+D63-D64+D65</f>
        <v>0</v>
      </c>
      <c r="E66" s="124">
        <f>E61-E62+E63-E64+E65</f>
        <v>0</v>
      </c>
      <c r="F66" s="132"/>
      <c r="G66" s="132"/>
      <c r="H66" s="132"/>
      <c r="I66" s="132"/>
      <c r="J66" s="132"/>
      <c r="K66" s="132"/>
    </row>
    <row r="67" spans="1:27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</row>
    <row r="68" spans="1:27" ht="30.75" customHeight="1">
      <c r="A68" s="133" t="s">
        <v>461</v>
      </c>
      <c r="B68" s="133"/>
      <c r="C68" s="133"/>
      <c r="D68" s="133"/>
      <c r="E68" s="133"/>
      <c r="F68" s="133"/>
      <c r="G68" s="133"/>
      <c r="H68" s="13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</row>
    <row r="69" spans="1:27" ht="25.5" customHeight="1">
      <c r="A69" s="424" t="s">
        <v>462</v>
      </c>
      <c r="B69" s="124" t="s">
        <v>19</v>
      </c>
      <c r="C69" s="124" t="s">
        <v>463</v>
      </c>
      <c r="D69" s="124"/>
      <c r="E69" s="124"/>
      <c r="F69" s="124" t="s">
        <v>464</v>
      </c>
      <c r="G69" s="124"/>
      <c r="H69" s="124"/>
    </row>
    <row r="70" spans="1:27">
      <c r="A70" s="424"/>
      <c r="B70" s="124"/>
      <c r="C70" s="70" t="s">
        <v>648</v>
      </c>
      <c r="D70" s="70" t="s">
        <v>681</v>
      </c>
      <c r="E70" s="70" t="s">
        <v>694</v>
      </c>
      <c r="F70" s="70" t="s">
        <v>648</v>
      </c>
      <c r="G70" s="70" t="s">
        <v>681</v>
      </c>
      <c r="H70" s="70" t="s">
        <v>694</v>
      </c>
    </row>
    <row r="71" spans="1:27" ht="37.5" customHeight="1">
      <c r="A71" s="424"/>
      <c r="B71" s="124"/>
      <c r="C71" s="124" t="s">
        <v>355</v>
      </c>
      <c r="D71" s="124" t="s">
        <v>391</v>
      </c>
      <c r="E71" s="124" t="s">
        <v>392</v>
      </c>
      <c r="F71" s="124" t="s">
        <v>355</v>
      </c>
      <c r="G71" s="124" t="s">
        <v>391</v>
      </c>
      <c r="H71" s="124" t="s">
        <v>392</v>
      </c>
    </row>
    <row r="72" spans="1:27">
      <c r="A72" s="124">
        <v>1</v>
      </c>
      <c r="B72" s="124">
        <v>2</v>
      </c>
      <c r="C72" s="124">
        <v>3</v>
      </c>
      <c r="D72" s="124">
        <v>4</v>
      </c>
      <c r="E72" s="124">
        <v>5</v>
      </c>
      <c r="F72" s="124">
        <v>6</v>
      </c>
      <c r="G72" s="124">
        <v>7</v>
      </c>
      <c r="H72" s="124">
        <v>8</v>
      </c>
    </row>
    <row r="73" spans="1:27" ht="21" customHeight="1">
      <c r="A73" s="124" t="s">
        <v>465</v>
      </c>
      <c r="B73" s="124" t="s">
        <v>359</v>
      </c>
      <c r="C73" s="124"/>
      <c r="D73" s="124"/>
      <c r="E73" s="124"/>
      <c r="F73" s="124"/>
      <c r="G73" s="124"/>
      <c r="H73" s="124"/>
    </row>
    <row r="74" spans="1:27" ht="12" customHeight="1">
      <c r="A74" s="124" t="s">
        <v>67</v>
      </c>
      <c r="B74" s="441" t="s">
        <v>466</v>
      </c>
      <c r="C74" s="105"/>
      <c r="D74" s="105"/>
      <c r="E74" s="105"/>
      <c r="F74" s="105"/>
      <c r="G74" s="105"/>
      <c r="H74" s="105"/>
    </row>
    <row r="75" spans="1:27" ht="13.5" customHeight="1">
      <c r="A75" s="124" t="s">
        <v>467</v>
      </c>
      <c r="B75" s="442"/>
      <c r="C75" s="105">
        <f>L27</f>
        <v>5969187.6600000001</v>
      </c>
      <c r="D75" s="105">
        <f>L36</f>
        <v>6104881</v>
      </c>
      <c r="E75" s="105">
        <f>L48</f>
        <v>6104881</v>
      </c>
      <c r="F75" s="105">
        <f>F101/30.2*22</f>
        <v>1313221.1225165562</v>
      </c>
      <c r="G75" s="105">
        <f t="shared" ref="G75:H75" si="0">G101/30.2*22</f>
        <v>1343073.7748344373</v>
      </c>
      <c r="H75" s="105">
        <f t="shared" si="0"/>
        <v>1343073.7748344373</v>
      </c>
      <c r="N75" s="69">
        <f>ROUND($N$103/30.2*22,2)</f>
        <v>12159.65</v>
      </c>
    </row>
    <row r="76" spans="1:27" ht="13.5" customHeight="1">
      <c r="A76" s="124" t="s">
        <v>468</v>
      </c>
      <c r="B76" s="124" t="s">
        <v>469</v>
      </c>
      <c r="C76" s="124"/>
      <c r="D76" s="124"/>
      <c r="E76" s="124"/>
      <c r="F76" s="124"/>
      <c r="G76" s="124"/>
      <c r="H76" s="124"/>
    </row>
    <row r="77" spans="1:27" ht="28.15" customHeight="1">
      <c r="A77" s="124" t="s">
        <v>470</v>
      </c>
      <c r="B77" s="124" t="s">
        <v>471</v>
      </c>
      <c r="C77" s="124"/>
      <c r="D77" s="124"/>
      <c r="E77" s="124"/>
      <c r="F77" s="124"/>
      <c r="G77" s="124"/>
      <c r="H77" s="124"/>
    </row>
    <row r="78" spans="1:27" ht="27" customHeight="1">
      <c r="A78" s="124" t="s">
        <v>472</v>
      </c>
      <c r="B78" s="124" t="s">
        <v>361</v>
      </c>
      <c r="C78" s="124"/>
      <c r="D78" s="124"/>
      <c r="E78" s="124"/>
      <c r="F78" s="124"/>
      <c r="G78" s="124"/>
      <c r="H78" s="124"/>
    </row>
    <row r="79" spans="1:27" ht="13.15" customHeight="1">
      <c r="A79" s="124" t="s">
        <v>67</v>
      </c>
      <c r="B79" s="441" t="s">
        <v>473</v>
      </c>
      <c r="C79" s="124"/>
      <c r="D79" s="124"/>
      <c r="E79" s="124"/>
      <c r="F79" s="124"/>
      <c r="G79" s="124"/>
      <c r="H79" s="124"/>
    </row>
    <row r="80" spans="1:27" ht="25.5" customHeight="1">
      <c r="A80" s="124" t="s">
        <v>474</v>
      </c>
      <c r="B80" s="442"/>
      <c r="C80" s="105">
        <f>C75</f>
        <v>5969187.6600000001</v>
      </c>
      <c r="D80" s="105">
        <f t="shared" ref="D80:E80" si="1">D75</f>
        <v>6104881</v>
      </c>
      <c r="E80" s="105">
        <f t="shared" si="1"/>
        <v>6104881</v>
      </c>
      <c r="F80" s="105">
        <f>F101/30.2*2.9</f>
        <v>173106.42069536421</v>
      </c>
      <c r="G80" s="105">
        <f t="shared" ref="G80:H80" si="2">G101/30.2*2.9</f>
        <v>177041.54304635763</v>
      </c>
      <c r="H80" s="105">
        <f t="shared" si="2"/>
        <v>177041.54304635763</v>
      </c>
      <c r="N80" s="69">
        <f>ROUND($N$103/30.2*2.9,2)</f>
        <v>1602.86</v>
      </c>
    </row>
    <row r="81" spans="1:27" ht="26.45" customHeight="1">
      <c r="A81" s="124" t="s">
        <v>475</v>
      </c>
      <c r="B81" s="124" t="s">
        <v>476</v>
      </c>
      <c r="C81" s="124"/>
      <c r="D81" s="124"/>
      <c r="E81" s="124"/>
      <c r="F81" s="124"/>
      <c r="G81" s="124"/>
      <c r="H81" s="124"/>
    </row>
    <row r="82" spans="1:27" ht="72.75" customHeight="1">
      <c r="A82" s="124" t="s">
        <v>477</v>
      </c>
      <c r="B82" s="124" t="s">
        <v>478</v>
      </c>
      <c r="C82" s="105">
        <f>C75</f>
        <v>5969187.6600000001</v>
      </c>
      <c r="D82" s="105">
        <f t="shared" ref="D82:E82" si="3">D75</f>
        <v>6104881</v>
      </c>
      <c r="E82" s="105">
        <f t="shared" si="3"/>
        <v>6104881</v>
      </c>
      <c r="F82" s="105">
        <f>F101/30.2*0.2</f>
        <v>11938.373841059603</v>
      </c>
      <c r="G82" s="105">
        <f t="shared" ref="G82:H82" si="4">G101/30.2*0.2</f>
        <v>12209.761589403975</v>
      </c>
      <c r="H82" s="105">
        <f t="shared" si="4"/>
        <v>12209.761589403975</v>
      </c>
      <c r="N82" s="69">
        <f>ROUND($N$103/30.2*0.2,2)</f>
        <v>110.54</v>
      </c>
    </row>
    <row r="83" spans="1:27" ht="77.25" customHeight="1">
      <c r="A83" s="124" t="s">
        <v>479</v>
      </c>
      <c r="B83" s="124" t="s">
        <v>480</v>
      </c>
      <c r="C83" s="124"/>
      <c r="D83" s="124"/>
      <c r="E83" s="124"/>
      <c r="F83" s="124"/>
      <c r="G83" s="124"/>
      <c r="H83" s="124"/>
    </row>
    <row r="84" spans="1:27" ht="76.5">
      <c r="A84" s="124" t="s">
        <v>479</v>
      </c>
      <c r="B84" s="124"/>
      <c r="C84" s="124"/>
      <c r="D84" s="124"/>
      <c r="E84" s="124"/>
      <c r="F84" s="124"/>
      <c r="G84" s="124"/>
      <c r="H84" s="124"/>
    </row>
    <row r="85" spans="1:27" ht="62.25" customHeight="1">
      <c r="A85" s="124" t="s">
        <v>481</v>
      </c>
      <c r="B85" s="124" t="s">
        <v>363</v>
      </c>
      <c r="C85" s="124"/>
      <c r="D85" s="124"/>
      <c r="E85" s="124"/>
      <c r="F85" s="124"/>
      <c r="G85" s="124"/>
      <c r="H85" s="124"/>
    </row>
    <row r="86" spans="1:27" ht="12.75" customHeight="1">
      <c r="A86" s="124" t="s">
        <v>67</v>
      </c>
      <c r="B86" s="124" t="s">
        <v>365</v>
      </c>
      <c r="C86" s="124"/>
      <c r="D86" s="124"/>
      <c r="E86" s="124"/>
      <c r="F86" s="124"/>
      <c r="G86" s="124"/>
      <c r="H86" s="124"/>
    </row>
    <row r="87" spans="1:27" ht="51">
      <c r="A87" s="124" t="s">
        <v>482</v>
      </c>
      <c r="B87" s="124"/>
      <c r="C87" s="105">
        <f>C75</f>
        <v>5969187.6600000001</v>
      </c>
      <c r="D87" s="105">
        <f t="shared" ref="D87:E87" si="5">D75</f>
        <v>6104881</v>
      </c>
      <c r="E87" s="105">
        <f t="shared" si="5"/>
        <v>6104881</v>
      </c>
      <c r="F87" s="105">
        <f>F101/30.2*5.1</f>
        <v>304428.53294701985</v>
      </c>
      <c r="G87" s="105">
        <f t="shared" ref="G87:H87" si="6">G101/30.2*5.1</f>
        <v>311348.92052980134</v>
      </c>
      <c r="H87" s="105">
        <f t="shared" si="6"/>
        <v>311348.92052980134</v>
      </c>
      <c r="N87" s="69">
        <f>ROUND($N$103/30.2*5.1,2)</f>
        <v>2818.83</v>
      </c>
    </row>
    <row r="88" spans="1:27">
      <c r="A88" s="134" t="s">
        <v>402</v>
      </c>
      <c r="B88" s="134" t="s">
        <v>403</v>
      </c>
      <c r="C88" s="134" t="s">
        <v>31</v>
      </c>
      <c r="D88" s="134" t="s">
        <v>31</v>
      </c>
      <c r="E88" s="134" t="s">
        <v>31</v>
      </c>
      <c r="F88" s="105">
        <f>SUM(F73:F87)</f>
        <v>1802694.45</v>
      </c>
      <c r="G88" s="105">
        <f>SUM(G73:G87)</f>
        <v>1843674.0000000002</v>
      </c>
      <c r="H88" s="105">
        <f>SUM(H73:H87)</f>
        <v>1843674.0000000002</v>
      </c>
      <c r="I88" s="129"/>
      <c r="J88" s="129"/>
      <c r="N88" s="135"/>
      <c r="O88" s="129"/>
    </row>
    <row r="89" spans="1:27" ht="24.75" customHeight="1">
      <c r="A89" s="443" t="s">
        <v>483</v>
      </c>
      <c r="B89" s="443"/>
      <c r="C89" s="443"/>
      <c r="D89" s="443"/>
      <c r="E89" s="443"/>
      <c r="F89" s="443"/>
      <c r="G89" s="443"/>
      <c r="H89" s="443"/>
      <c r="I89" s="443"/>
      <c r="J89" s="443"/>
      <c r="K89" s="443"/>
      <c r="L89" s="443"/>
      <c r="M89" s="443"/>
    </row>
    <row r="90" spans="1:27">
      <c r="F90" s="136"/>
    </row>
    <row r="91" spans="1:27" s="9" customFormat="1" ht="23.25" customHeight="1">
      <c r="A91" s="10" t="s">
        <v>621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s="9" customFormat="1" ht="31.9" customHeight="1">
      <c r="A92" s="10" t="s">
        <v>622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s="9" customFormat="1" ht="13.5" customHeight="1"/>
    <row r="94" spans="1:27" s="9" customFormat="1" ht="13.5" customHeight="1">
      <c r="A94" s="440" t="s">
        <v>18</v>
      </c>
      <c r="B94" s="440" t="s">
        <v>19</v>
      </c>
      <c r="C94" s="440" t="s">
        <v>353</v>
      </c>
      <c r="D94" s="440"/>
      <c r="E94" s="440"/>
      <c r="F94" s="38"/>
      <c r="G94" s="38"/>
      <c r="H94" s="38"/>
      <c r="I94" s="38"/>
      <c r="J94" s="38"/>
      <c r="K94" s="38"/>
    </row>
    <row r="95" spans="1:27" s="9" customFormat="1" ht="12" customHeight="1">
      <c r="A95" s="440"/>
      <c r="B95" s="440"/>
      <c r="C95" s="124" t="s">
        <v>698</v>
      </c>
      <c r="D95" s="70" t="s">
        <v>681</v>
      </c>
      <c r="E95" s="70" t="s">
        <v>694</v>
      </c>
      <c r="F95" s="38"/>
      <c r="G95" s="38"/>
      <c r="H95" s="38"/>
      <c r="I95" s="38"/>
      <c r="J95" s="38"/>
      <c r="K95" s="38"/>
    </row>
    <row r="96" spans="1:27" s="9" customFormat="1" ht="38.25">
      <c r="A96" s="440"/>
      <c r="B96" s="440"/>
      <c r="C96" s="198" t="s">
        <v>425</v>
      </c>
      <c r="D96" s="198" t="s">
        <v>356</v>
      </c>
      <c r="E96" s="198" t="s">
        <v>357</v>
      </c>
      <c r="F96" s="38"/>
      <c r="G96" s="38"/>
      <c r="H96" s="38"/>
      <c r="I96" s="38"/>
      <c r="J96" s="38"/>
      <c r="K96" s="38"/>
    </row>
    <row r="97" spans="1:14" s="9" customFormat="1" ht="12.75" customHeight="1">
      <c r="A97" s="440"/>
      <c r="B97" s="440"/>
      <c r="C97" s="198"/>
      <c r="D97" s="198"/>
      <c r="E97" s="198"/>
      <c r="F97" s="38"/>
      <c r="G97" s="38"/>
      <c r="H97" s="38"/>
      <c r="I97" s="38"/>
      <c r="J97" s="38"/>
      <c r="K97" s="38"/>
    </row>
    <row r="98" spans="1:14" s="9" customFormat="1" ht="21" customHeight="1">
      <c r="A98" s="198">
        <v>1</v>
      </c>
      <c r="B98" s="198">
        <v>2</v>
      </c>
      <c r="C98" s="198" t="s">
        <v>214</v>
      </c>
      <c r="D98" s="198" t="s">
        <v>215</v>
      </c>
      <c r="E98" s="198" t="s">
        <v>217</v>
      </c>
      <c r="F98" s="38"/>
      <c r="G98" s="38"/>
      <c r="H98" s="38"/>
      <c r="I98" s="38"/>
      <c r="J98" s="38"/>
      <c r="K98" s="38"/>
    </row>
    <row r="99" spans="1:14" s="9" customFormat="1" ht="83.25" customHeight="1">
      <c r="A99" s="199" t="s">
        <v>623</v>
      </c>
      <c r="B99" s="198" t="s">
        <v>359</v>
      </c>
      <c r="C99" s="200">
        <v>2885.13</v>
      </c>
      <c r="D99" s="200">
        <v>0</v>
      </c>
      <c r="E99" s="200">
        <v>0</v>
      </c>
      <c r="F99" s="38"/>
      <c r="G99" s="38"/>
      <c r="H99" s="38"/>
      <c r="I99" s="38"/>
      <c r="J99" s="38"/>
      <c r="K99" s="38"/>
    </row>
    <row r="100" spans="1:14" s="9" customFormat="1" ht="78.75" customHeight="1">
      <c r="A100" s="198" t="s">
        <v>624</v>
      </c>
      <c r="B100" s="198" t="s">
        <v>361</v>
      </c>
      <c r="C100" s="200">
        <v>5491.08</v>
      </c>
      <c r="D100" s="200">
        <v>0</v>
      </c>
      <c r="E100" s="200">
        <v>0</v>
      </c>
      <c r="F100" s="38"/>
      <c r="G100" s="38"/>
      <c r="H100" s="38"/>
      <c r="I100" s="38"/>
      <c r="J100" s="38"/>
      <c r="K100" s="38"/>
    </row>
    <row r="101" spans="1:14">
      <c r="F101" s="136">
        <v>1802694.45</v>
      </c>
      <c r="G101" s="129">
        <v>1843674</v>
      </c>
      <c r="H101" s="129">
        <v>1843674</v>
      </c>
    </row>
    <row r="102" spans="1:14">
      <c r="F102" s="136">
        <f>F101-F88</f>
        <v>0</v>
      </c>
      <c r="G102" s="129">
        <f>G101-G88</f>
        <v>0</v>
      </c>
      <c r="H102" s="129">
        <f>H101-H88</f>
        <v>0</v>
      </c>
    </row>
    <row r="103" spans="1:14">
      <c r="G103" s="129"/>
      <c r="N103" s="69">
        <v>16691.89</v>
      </c>
    </row>
  </sheetData>
  <customSheetViews>
    <customSheetView guid="{05E486C0-6DBD-49B1-AF6A-BC8DF6FA107F}" scale="85" showPageBreaks="1" fitToPage="1" printArea="1" hiddenRows="1" view="pageBreakPreview" topLeftCell="A96">
      <selection activeCell="F101" sqref="F101:H101"/>
      <pageMargins left="0.59055118110236227" right="0.51181102362204722" top="0.19685039370078741" bottom="0.19685039370078741" header="0.19685039370078741" footer="0.19685039370078741"/>
      <printOptions horizontalCentered="1"/>
      <pageSetup paperSize="9" scale="65" firstPageNumber="25" fitToHeight="0" orientation="landscape" useFirstPageNumber="1" r:id="rId1"/>
      <headerFooter alignWithMargins="0">
        <oddHeader>&amp;C&amp;"Times New Roman,обычный"&amp;12&amp;P</oddHeader>
      </headerFooter>
    </customSheetView>
    <customSheetView guid="{1560E1D9-2BAE-4CE5-89DB-061432386600}" scale="85" showPageBreaks="1" fitToPage="1" printArea="1" hiddenRows="1" view="pageBreakPreview" topLeftCell="A96">
      <selection activeCell="F101" sqref="F101:H101"/>
      <pageMargins left="0.59055118110236227" right="0.51181102362204722" top="0.19685039370078741" bottom="0.19685039370078741" header="0.19685039370078741" footer="0.19685039370078741"/>
      <printOptions horizontalCentered="1"/>
      <pageSetup paperSize="9" scale="65" firstPageNumber="25" fitToHeight="0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47">
    <mergeCell ref="A94:A97"/>
    <mergeCell ref="B94:B97"/>
    <mergeCell ref="C94:E94"/>
    <mergeCell ref="A69:A71"/>
    <mergeCell ref="B74:B75"/>
    <mergeCell ref="B79:B80"/>
    <mergeCell ref="A89:M89"/>
    <mergeCell ref="L43:L46"/>
    <mergeCell ref="D44:D46"/>
    <mergeCell ref="E44:K44"/>
    <mergeCell ref="H45:I45"/>
    <mergeCell ref="J45:K45"/>
    <mergeCell ref="A56:A59"/>
    <mergeCell ref="B56:B59"/>
    <mergeCell ref="C56:E56"/>
    <mergeCell ref="H33:I33"/>
    <mergeCell ref="J33:K33"/>
    <mergeCell ref="A43:A46"/>
    <mergeCell ref="B43:B46"/>
    <mergeCell ref="C43:C46"/>
    <mergeCell ref="D43:K43"/>
    <mergeCell ref="A31:A34"/>
    <mergeCell ref="B31:B34"/>
    <mergeCell ref="C31:C34"/>
    <mergeCell ref="D31:K31"/>
    <mergeCell ref="L31:L34"/>
    <mergeCell ref="A11:I11"/>
    <mergeCell ref="A12:I12"/>
    <mergeCell ref="A13:I13"/>
    <mergeCell ref="A14:I14"/>
    <mergeCell ref="A19:A22"/>
    <mergeCell ref="B19:B22"/>
    <mergeCell ref="C19:C22"/>
    <mergeCell ref="D19:K19"/>
    <mergeCell ref="L19:L22"/>
    <mergeCell ref="D20:D22"/>
    <mergeCell ref="E20:K20"/>
    <mergeCell ref="H21:I21"/>
    <mergeCell ref="J21:K21"/>
    <mergeCell ref="D32:D34"/>
    <mergeCell ref="E32:K32"/>
    <mergeCell ref="A10:I10"/>
    <mergeCell ref="A4:I7"/>
    <mergeCell ref="J4:J7"/>
    <mergeCell ref="K4:M4"/>
    <mergeCell ref="A8:I8"/>
    <mergeCell ref="A9:I9"/>
  </mergeCells>
  <printOptions horizontalCentered="1"/>
  <pageMargins left="0.59055118110236227" right="0.51181102362204722" top="0.19685039370078741" bottom="0.19685039370078741" header="0.19685039370078741" footer="0.19685039370078741"/>
  <pageSetup paperSize="9" scale="65" firstPageNumber="25" fitToHeight="0" orientation="landscape" useFirstPageNumber="1" r:id="rId3"/>
  <headerFooter alignWithMargins="0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V102"/>
  <sheetViews>
    <sheetView view="pageBreakPreview" topLeftCell="A19" zoomScale="70" zoomScaleNormal="120" zoomScaleSheetLayoutView="70" workbookViewId="0">
      <selection activeCell="I66" sqref="I66"/>
    </sheetView>
  </sheetViews>
  <sheetFormatPr defaultColWidth="0.85546875" defaultRowHeight="12.75"/>
  <cols>
    <col min="1" max="1" width="40.7109375" style="69" customWidth="1"/>
    <col min="2" max="2" width="13.5703125" style="69" customWidth="1"/>
    <col min="3" max="3" width="23.140625" style="69" customWidth="1"/>
    <col min="4" max="4" width="16.85546875" style="69" customWidth="1"/>
    <col min="5" max="5" width="19.140625" style="69" customWidth="1"/>
    <col min="6" max="6" width="17.28515625" style="69" customWidth="1"/>
    <col min="7" max="7" width="18.85546875" style="69" customWidth="1"/>
    <col min="8" max="8" width="19.28515625" style="69" customWidth="1"/>
    <col min="9" max="12" width="13.5703125" style="69" customWidth="1"/>
    <col min="13" max="13" width="16.85546875" style="69" customWidth="1"/>
    <col min="14" max="34" width="13.5703125" style="69" customWidth="1"/>
    <col min="35" max="35" width="10.5703125" style="69" bestFit="1" customWidth="1"/>
    <col min="36" max="36" width="0.85546875" style="69"/>
    <col min="37" max="37" width="4" style="69" bestFit="1" customWidth="1"/>
    <col min="38" max="256" width="0.85546875" style="69"/>
    <col min="257" max="257" width="40.7109375" style="69" customWidth="1"/>
    <col min="258" max="258" width="13.5703125" style="69" customWidth="1"/>
    <col min="259" max="259" width="23.140625" style="69" customWidth="1"/>
    <col min="260" max="260" width="16.85546875" style="69" customWidth="1"/>
    <col min="261" max="261" width="19.140625" style="69" customWidth="1"/>
    <col min="262" max="262" width="17.28515625" style="69" customWidth="1"/>
    <col min="263" max="263" width="18.85546875" style="69" customWidth="1"/>
    <col min="264" max="264" width="19.28515625" style="69" customWidth="1"/>
    <col min="265" max="268" width="13.5703125" style="69" customWidth="1"/>
    <col min="269" max="269" width="16.85546875" style="69" customWidth="1"/>
    <col min="270" max="290" width="13.5703125" style="69" customWidth="1"/>
    <col min="291" max="291" width="10.5703125" style="69" bestFit="1" customWidth="1"/>
    <col min="292" max="292" width="0.85546875" style="69"/>
    <col min="293" max="293" width="4" style="69" bestFit="1" customWidth="1"/>
    <col min="294" max="512" width="0.85546875" style="69"/>
    <col min="513" max="513" width="40.7109375" style="69" customWidth="1"/>
    <col min="514" max="514" width="13.5703125" style="69" customWidth="1"/>
    <col min="515" max="515" width="23.140625" style="69" customWidth="1"/>
    <col min="516" max="516" width="16.85546875" style="69" customWidth="1"/>
    <col min="517" max="517" width="19.140625" style="69" customWidth="1"/>
    <col min="518" max="518" width="17.28515625" style="69" customWidth="1"/>
    <col min="519" max="519" width="18.85546875" style="69" customWidth="1"/>
    <col min="520" max="520" width="19.28515625" style="69" customWidth="1"/>
    <col min="521" max="524" width="13.5703125" style="69" customWidth="1"/>
    <col min="525" max="525" width="16.85546875" style="69" customWidth="1"/>
    <col min="526" max="546" width="13.5703125" style="69" customWidth="1"/>
    <col min="547" max="547" width="10.5703125" style="69" bestFit="1" customWidth="1"/>
    <col min="548" max="548" width="0.85546875" style="69"/>
    <col min="549" max="549" width="4" style="69" bestFit="1" customWidth="1"/>
    <col min="550" max="768" width="0.85546875" style="69"/>
    <col min="769" max="769" width="40.7109375" style="69" customWidth="1"/>
    <col min="770" max="770" width="13.5703125" style="69" customWidth="1"/>
    <col min="771" max="771" width="23.140625" style="69" customWidth="1"/>
    <col min="772" max="772" width="16.85546875" style="69" customWidth="1"/>
    <col min="773" max="773" width="19.140625" style="69" customWidth="1"/>
    <col min="774" max="774" width="17.28515625" style="69" customWidth="1"/>
    <col min="775" max="775" width="18.85546875" style="69" customWidth="1"/>
    <col min="776" max="776" width="19.28515625" style="69" customWidth="1"/>
    <col min="777" max="780" width="13.5703125" style="69" customWidth="1"/>
    <col min="781" max="781" width="16.85546875" style="69" customWidth="1"/>
    <col min="782" max="802" width="13.5703125" style="69" customWidth="1"/>
    <col min="803" max="803" width="10.5703125" style="69" bestFit="1" customWidth="1"/>
    <col min="804" max="804" width="0.85546875" style="69"/>
    <col min="805" max="805" width="4" style="69" bestFit="1" customWidth="1"/>
    <col min="806" max="1024" width="0.85546875" style="69"/>
    <col min="1025" max="1025" width="40.7109375" style="69" customWidth="1"/>
    <col min="1026" max="1026" width="13.5703125" style="69" customWidth="1"/>
    <col min="1027" max="1027" width="23.140625" style="69" customWidth="1"/>
    <col min="1028" max="1028" width="16.85546875" style="69" customWidth="1"/>
    <col min="1029" max="1029" width="19.140625" style="69" customWidth="1"/>
    <col min="1030" max="1030" width="17.28515625" style="69" customWidth="1"/>
    <col min="1031" max="1031" width="18.85546875" style="69" customWidth="1"/>
    <col min="1032" max="1032" width="19.28515625" style="69" customWidth="1"/>
    <col min="1033" max="1036" width="13.5703125" style="69" customWidth="1"/>
    <col min="1037" max="1037" width="16.85546875" style="69" customWidth="1"/>
    <col min="1038" max="1058" width="13.5703125" style="69" customWidth="1"/>
    <col min="1059" max="1059" width="10.5703125" style="69" bestFit="1" customWidth="1"/>
    <col min="1060" max="1060" width="0.85546875" style="69"/>
    <col min="1061" max="1061" width="4" style="69" bestFit="1" customWidth="1"/>
    <col min="1062" max="1280" width="0.85546875" style="69"/>
    <col min="1281" max="1281" width="40.7109375" style="69" customWidth="1"/>
    <col min="1282" max="1282" width="13.5703125" style="69" customWidth="1"/>
    <col min="1283" max="1283" width="23.140625" style="69" customWidth="1"/>
    <col min="1284" max="1284" width="16.85546875" style="69" customWidth="1"/>
    <col min="1285" max="1285" width="19.140625" style="69" customWidth="1"/>
    <col min="1286" max="1286" width="17.28515625" style="69" customWidth="1"/>
    <col min="1287" max="1287" width="18.85546875" style="69" customWidth="1"/>
    <col min="1288" max="1288" width="19.28515625" style="69" customWidth="1"/>
    <col min="1289" max="1292" width="13.5703125" style="69" customWidth="1"/>
    <col min="1293" max="1293" width="16.85546875" style="69" customWidth="1"/>
    <col min="1294" max="1314" width="13.5703125" style="69" customWidth="1"/>
    <col min="1315" max="1315" width="10.5703125" style="69" bestFit="1" customWidth="1"/>
    <col min="1316" max="1316" width="0.85546875" style="69"/>
    <col min="1317" max="1317" width="4" style="69" bestFit="1" customWidth="1"/>
    <col min="1318" max="1536" width="0.85546875" style="69"/>
    <col min="1537" max="1537" width="40.7109375" style="69" customWidth="1"/>
    <col min="1538" max="1538" width="13.5703125" style="69" customWidth="1"/>
    <col min="1539" max="1539" width="23.140625" style="69" customWidth="1"/>
    <col min="1540" max="1540" width="16.85546875" style="69" customWidth="1"/>
    <col min="1541" max="1541" width="19.140625" style="69" customWidth="1"/>
    <col min="1542" max="1542" width="17.28515625" style="69" customWidth="1"/>
    <col min="1543" max="1543" width="18.85546875" style="69" customWidth="1"/>
    <col min="1544" max="1544" width="19.28515625" style="69" customWidth="1"/>
    <col min="1545" max="1548" width="13.5703125" style="69" customWidth="1"/>
    <col min="1549" max="1549" width="16.85546875" style="69" customWidth="1"/>
    <col min="1550" max="1570" width="13.5703125" style="69" customWidth="1"/>
    <col min="1571" max="1571" width="10.5703125" style="69" bestFit="1" customWidth="1"/>
    <col min="1572" max="1572" width="0.85546875" style="69"/>
    <col min="1573" max="1573" width="4" style="69" bestFit="1" customWidth="1"/>
    <col min="1574" max="1792" width="0.85546875" style="69"/>
    <col min="1793" max="1793" width="40.7109375" style="69" customWidth="1"/>
    <col min="1794" max="1794" width="13.5703125" style="69" customWidth="1"/>
    <col min="1795" max="1795" width="23.140625" style="69" customWidth="1"/>
    <col min="1796" max="1796" width="16.85546875" style="69" customWidth="1"/>
    <col min="1797" max="1797" width="19.140625" style="69" customWidth="1"/>
    <col min="1798" max="1798" width="17.28515625" style="69" customWidth="1"/>
    <col min="1799" max="1799" width="18.85546875" style="69" customWidth="1"/>
    <col min="1800" max="1800" width="19.28515625" style="69" customWidth="1"/>
    <col min="1801" max="1804" width="13.5703125" style="69" customWidth="1"/>
    <col min="1805" max="1805" width="16.85546875" style="69" customWidth="1"/>
    <col min="1806" max="1826" width="13.5703125" style="69" customWidth="1"/>
    <col min="1827" max="1827" width="10.5703125" style="69" bestFit="1" customWidth="1"/>
    <col min="1828" max="1828" width="0.85546875" style="69"/>
    <col min="1829" max="1829" width="4" style="69" bestFit="1" customWidth="1"/>
    <col min="1830" max="2048" width="0.85546875" style="69"/>
    <col min="2049" max="2049" width="40.7109375" style="69" customWidth="1"/>
    <col min="2050" max="2050" width="13.5703125" style="69" customWidth="1"/>
    <col min="2051" max="2051" width="23.140625" style="69" customWidth="1"/>
    <col min="2052" max="2052" width="16.85546875" style="69" customWidth="1"/>
    <col min="2053" max="2053" width="19.140625" style="69" customWidth="1"/>
    <col min="2054" max="2054" width="17.28515625" style="69" customWidth="1"/>
    <col min="2055" max="2055" width="18.85546875" style="69" customWidth="1"/>
    <col min="2056" max="2056" width="19.28515625" style="69" customWidth="1"/>
    <col min="2057" max="2060" width="13.5703125" style="69" customWidth="1"/>
    <col min="2061" max="2061" width="16.85546875" style="69" customWidth="1"/>
    <col min="2062" max="2082" width="13.5703125" style="69" customWidth="1"/>
    <col min="2083" max="2083" width="10.5703125" style="69" bestFit="1" customWidth="1"/>
    <col min="2084" max="2084" width="0.85546875" style="69"/>
    <col min="2085" max="2085" width="4" style="69" bestFit="1" customWidth="1"/>
    <col min="2086" max="2304" width="0.85546875" style="69"/>
    <col min="2305" max="2305" width="40.7109375" style="69" customWidth="1"/>
    <col min="2306" max="2306" width="13.5703125" style="69" customWidth="1"/>
    <col min="2307" max="2307" width="23.140625" style="69" customWidth="1"/>
    <col min="2308" max="2308" width="16.85546875" style="69" customWidth="1"/>
    <col min="2309" max="2309" width="19.140625" style="69" customWidth="1"/>
    <col min="2310" max="2310" width="17.28515625" style="69" customWidth="1"/>
    <col min="2311" max="2311" width="18.85546875" style="69" customWidth="1"/>
    <col min="2312" max="2312" width="19.28515625" style="69" customWidth="1"/>
    <col min="2313" max="2316" width="13.5703125" style="69" customWidth="1"/>
    <col min="2317" max="2317" width="16.85546875" style="69" customWidth="1"/>
    <col min="2318" max="2338" width="13.5703125" style="69" customWidth="1"/>
    <col min="2339" max="2339" width="10.5703125" style="69" bestFit="1" customWidth="1"/>
    <col min="2340" max="2340" width="0.85546875" style="69"/>
    <col min="2341" max="2341" width="4" style="69" bestFit="1" customWidth="1"/>
    <col min="2342" max="2560" width="0.85546875" style="69"/>
    <col min="2561" max="2561" width="40.7109375" style="69" customWidth="1"/>
    <col min="2562" max="2562" width="13.5703125" style="69" customWidth="1"/>
    <col min="2563" max="2563" width="23.140625" style="69" customWidth="1"/>
    <col min="2564" max="2564" width="16.85546875" style="69" customWidth="1"/>
    <col min="2565" max="2565" width="19.140625" style="69" customWidth="1"/>
    <col min="2566" max="2566" width="17.28515625" style="69" customWidth="1"/>
    <col min="2567" max="2567" width="18.85546875" style="69" customWidth="1"/>
    <col min="2568" max="2568" width="19.28515625" style="69" customWidth="1"/>
    <col min="2569" max="2572" width="13.5703125" style="69" customWidth="1"/>
    <col min="2573" max="2573" width="16.85546875" style="69" customWidth="1"/>
    <col min="2574" max="2594" width="13.5703125" style="69" customWidth="1"/>
    <col min="2595" max="2595" width="10.5703125" style="69" bestFit="1" customWidth="1"/>
    <col min="2596" max="2596" width="0.85546875" style="69"/>
    <col min="2597" max="2597" width="4" style="69" bestFit="1" customWidth="1"/>
    <col min="2598" max="2816" width="0.85546875" style="69"/>
    <col min="2817" max="2817" width="40.7109375" style="69" customWidth="1"/>
    <col min="2818" max="2818" width="13.5703125" style="69" customWidth="1"/>
    <col min="2819" max="2819" width="23.140625" style="69" customWidth="1"/>
    <col min="2820" max="2820" width="16.85546875" style="69" customWidth="1"/>
    <col min="2821" max="2821" width="19.140625" style="69" customWidth="1"/>
    <col min="2822" max="2822" width="17.28515625" style="69" customWidth="1"/>
    <col min="2823" max="2823" width="18.85546875" style="69" customWidth="1"/>
    <col min="2824" max="2824" width="19.28515625" style="69" customWidth="1"/>
    <col min="2825" max="2828" width="13.5703125" style="69" customWidth="1"/>
    <col min="2829" max="2829" width="16.85546875" style="69" customWidth="1"/>
    <col min="2830" max="2850" width="13.5703125" style="69" customWidth="1"/>
    <col min="2851" max="2851" width="10.5703125" style="69" bestFit="1" customWidth="1"/>
    <col min="2852" max="2852" width="0.85546875" style="69"/>
    <col min="2853" max="2853" width="4" style="69" bestFit="1" customWidth="1"/>
    <col min="2854" max="3072" width="0.85546875" style="69"/>
    <col min="3073" max="3073" width="40.7109375" style="69" customWidth="1"/>
    <col min="3074" max="3074" width="13.5703125" style="69" customWidth="1"/>
    <col min="3075" max="3075" width="23.140625" style="69" customWidth="1"/>
    <col min="3076" max="3076" width="16.85546875" style="69" customWidth="1"/>
    <col min="3077" max="3077" width="19.140625" style="69" customWidth="1"/>
    <col min="3078" max="3078" width="17.28515625" style="69" customWidth="1"/>
    <col min="3079" max="3079" width="18.85546875" style="69" customWidth="1"/>
    <col min="3080" max="3080" width="19.28515625" style="69" customWidth="1"/>
    <col min="3081" max="3084" width="13.5703125" style="69" customWidth="1"/>
    <col min="3085" max="3085" width="16.85546875" style="69" customWidth="1"/>
    <col min="3086" max="3106" width="13.5703125" style="69" customWidth="1"/>
    <col min="3107" max="3107" width="10.5703125" style="69" bestFit="1" customWidth="1"/>
    <col min="3108" max="3108" width="0.85546875" style="69"/>
    <col min="3109" max="3109" width="4" style="69" bestFit="1" customWidth="1"/>
    <col min="3110" max="3328" width="0.85546875" style="69"/>
    <col min="3329" max="3329" width="40.7109375" style="69" customWidth="1"/>
    <col min="3330" max="3330" width="13.5703125" style="69" customWidth="1"/>
    <col min="3331" max="3331" width="23.140625" style="69" customWidth="1"/>
    <col min="3332" max="3332" width="16.85546875" style="69" customWidth="1"/>
    <col min="3333" max="3333" width="19.140625" style="69" customWidth="1"/>
    <col min="3334" max="3334" width="17.28515625" style="69" customWidth="1"/>
    <col min="3335" max="3335" width="18.85546875" style="69" customWidth="1"/>
    <col min="3336" max="3336" width="19.28515625" style="69" customWidth="1"/>
    <col min="3337" max="3340" width="13.5703125" style="69" customWidth="1"/>
    <col min="3341" max="3341" width="16.85546875" style="69" customWidth="1"/>
    <col min="3342" max="3362" width="13.5703125" style="69" customWidth="1"/>
    <col min="3363" max="3363" width="10.5703125" style="69" bestFit="1" customWidth="1"/>
    <col min="3364" max="3364" width="0.85546875" style="69"/>
    <col min="3365" max="3365" width="4" style="69" bestFit="1" customWidth="1"/>
    <col min="3366" max="3584" width="0.85546875" style="69"/>
    <col min="3585" max="3585" width="40.7109375" style="69" customWidth="1"/>
    <col min="3586" max="3586" width="13.5703125" style="69" customWidth="1"/>
    <col min="3587" max="3587" width="23.140625" style="69" customWidth="1"/>
    <col min="3588" max="3588" width="16.85546875" style="69" customWidth="1"/>
    <col min="3589" max="3589" width="19.140625" style="69" customWidth="1"/>
    <col min="3590" max="3590" width="17.28515625" style="69" customWidth="1"/>
    <col min="3591" max="3591" width="18.85546875" style="69" customWidth="1"/>
    <col min="3592" max="3592" width="19.28515625" style="69" customWidth="1"/>
    <col min="3593" max="3596" width="13.5703125" style="69" customWidth="1"/>
    <col min="3597" max="3597" width="16.85546875" style="69" customWidth="1"/>
    <col min="3598" max="3618" width="13.5703125" style="69" customWidth="1"/>
    <col min="3619" max="3619" width="10.5703125" style="69" bestFit="1" customWidth="1"/>
    <col min="3620" max="3620" width="0.85546875" style="69"/>
    <col min="3621" max="3621" width="4" style="69" bestFit="1" customWidth="1"/>
    <col min="3622" max="3840" width="0.85546875" style="69"/>
    <col min="3841" max="3841" width="40.7109375" style="69" customWidth="1"/>
    <col min="3842" max="3842" width="13.5703125" style="69" customWidth="1"/>
    <col min="3843" max="3843" width="23.140625" style="69" customWidth="1"/>
    <col min="3844" max="3844" width="16.85546875" style="69" customWidth="1"/>
    <col min="3845" max="3845" width="19.140625" style="69" customWidth="1"/>
    <col min="3846" max="3846" width="17.28515625" style="69" customWidth="1"/>
    <col min="3847" max="3847" width="18.85546875" style="69" customWidth="1"/>
    <col min="3848" max="3848" width="19.28515625" style="69" customWidth="1"/>
    <col min="3849" max="3852" width="13.5703125" style="69" customWidth="1"/>
    <col min="3853" max="3853" width="16.85546875" style="69" customWidth="1"/>
    <col min="3854" max="3874" width="13.5703125" style="69" customWidth="1"/>
    <col min="3875" max="3875" width="10.5703125" style="69" bestFit="1" customWidth="1"/>
    <col min="3876" max="3876" width="0.85546875" style="69"/>
    <col min="3877" max="3877" width="4" style="69" bestFit="1" customWidth="1"/>
    <col min="3878" max="4096" width="0.85546875" style="69"/>
    <col min="4097" max="4097" width="40.7109375" style="69" customWidth="1"/>
    <col min="4098" max="4098" width="13.5703125" style="69" customWidth="1"/>
    <col min="4099" max="4099" width="23.140625" style="69" customWidth="1"/>
    <col min="4100" max="4100" width="16.85546875" style="69" customWidth="1"/>
    <col min="4101" max="4101" width="19.140625" style="69" customWidth="1"/>
    <col min="4102" max="4102" width="17.28515625" style="69" customWidth="1"/>
    <col min="4103" max="4103" width="18.85546875" style="69" customWidth="1"/>
    <col min="4104" max="4104" width="19.28515625" style="69" customWidth="1"/>
    <col min="4105" max="4108" width="13.5703125" style="69" customWidth="1"/>
    <col min="4109" max="4109" width="16.85546875" style="69" customWidth="1"/>
    <col min="4110" max="4130" width="13.5703125" style="69" customWidth="1"/>
    <col min="4131" max="4131" width="10.5703125" style="69" bestFit="1" customWidth="1"/>
    <col min="4132" max="4132" width="0.85546875" style="69"/>
    <col min="4133" max="4133" width="4" style="69" bestFit="1" customWidth="1"/>
    <col min="4134" max="4352" width="0.85546875" style="69"/>
    <col min="4353" max="4353" width="40.7109375" style="69" customWidth="1"/>
    <col min="4354" max="4354" width="13.5703125" style="69" customWidth="1"/>
    <col min="4355" max="4355" width="23.140625" style="69" customWidth="1"/>
    <col min="4356" max="4356" width="16.85546875" style="69" customWidth="1"/>
    <col min="4357" max="4357" width="19.140625" style="69" customWidth="1"/>
    <col min="4358" max="4358" width="17.28515625" style="69" customWidth="1"/>
    <col min="4359" max="4359" width="18.85546875" style="69" customWidth="1"/>
    <col min="4360" max="4360" width="19.28515625" style="69" customWidth="1"/>
    <col min="4361" max="4364" width="13.5703125" style="69" customWidth="1"/>
    <col min="4365" max="4365" width="16.85546875" style="69" customWidth="1"/>
    <col min="4366" max="4386" width="13.5703125" style="69" customWidth="1"/>
    <col min="4387" max="4387" width="10.5703125" style="69" bestFit="1" customWidth="1"/>
    <col min="4388" max="4388" width="0.85546875" style="69"/>
    <col min="4389" max="4389" width="4" style="69" bestFit="1" customWidth="1"/>
    <col min="4390" max="4608" width="0.85546875" style="69"/>
    <col min="4609" max="4609" width="40.7109375" style="69" customWidth="1"/>
    <col min="4610" max="4610" width="13.5703125" style="69" customWidth="1"/>
    <col min="4611" max="4611" width="23.140625" style="69" customWidth="1"/>
    <col min="4612" max="4612" width="16.85546875" style="69" customWidth="1"/>
    <col min="4613" max="4613" width="19.140625" style="69" customWidth="1"/>
    <col min="4614" max="4614" width="17.28515625" style="69" customWidth="1"/>
    <col min="4615" max="4615" width="18.85546875" style="69" customWidth="1"/>
    <col min="4616" max="4616" width="19.28515625" style="69" customWidth="1"/>
    <col min="4617" max="4620" width="13.5703125" style="69" customWidth="1"/>
    <col min="4621" max="4621" width="16.85546875" style="69" customWidth="1"/>
    <col min="4622" max="4642" width="13.5703125" style="69" customWidth="1"/>
    <col min="4643" max="4643" width="10.5703125" style="69" bestFit="1" customWidth="1"/>
    <col min="4644" max="4644" width="0.85546875" style="69"/>
    <col min="4645" max="4645" width="4" style="69" bestFit="1" customWidth="1"/>
    <col min="4646" max="4864" width="0.85546875" style="69"/>
    <col min="4865" max="4865" width="40.7109375" style="69" customWidth="1"/>
    <col min="4866" max="4866" width="13.5703125" style="69" customWidth="1"/>
    <col min="4867" max="4867" width="23.140625" style="69" customWidth="1"/>
    <col min="4868" max="4868" width="16.85546875" style="69" customWidth="1"/>
    <col min="4869" max="4869" width="19.140625" style="69" customWidth="1"/>
    <col min="4870" max="4870" width="17.28515625" style="69" customWidth="1"/>
    <col min="4871" max="4871" width="18.85546875" style="69" customWidth="1"/>
    <col min="4872" max="4872" width="19.28515625" style="69" customWidth="1"/>
    <col min="4873" max="4876" width="13.5703125" style="69" customWidth="1"/>
    <col min="4877" max="4877" width="16.85546875" style="69" customWidth="1"/>
    <col min="4878" max="4898" width="13.5703125" style="69" customWidth="1"/>
    <col min="4899" max="4899" width="10.5703125" style="69" bestFit="1" customWidth="1"/>
    <col min="4900" max="4900" width="0.85546875" style="69"/>
    <col min="4901" max="4901" width="4" style="69" bestFit="1" customWidth="1"/>
    <col min="4902" max="5120" width="0.85546875" style="69"/>
    <col min="5121" max="5121" width="40.7109375" style="69" customWidth="1"/>
    <col min="5122" max="5122" width="13.5703125" style="69" customWidth="1"/>
    <col min="5123" max="5123" width="23.140625" style="69" customWidth="1"/>
    <col min="5124" max="5124" width="16.85546875" style="69" customWidth="1"/>
    <col min="5125" max="5125" width="19.140625" style="69" customWidth="1"/>
    <col min="5126" max="5126" width="17.28515625" style="69" customWidth="1"/>
    <col min="5127" max="5127" width="18.85546875" style="69" customWidth="1"/>
    <col min="5128" max="5128" width="19.28515625" style="69" customWidth="1"/>
    <col min="5129" max="5132" width="13.5703125" style="69" customWidth="1"/>
    <col min="5133" max="5133" width="16.85546875" style="69" customWidth="1"/>
    <col min="5134" max="5154" width="13.5703125" style="69" customWidth="1"/>
    <col min="5155" max="5155" width="10.5703125" style="69" bestFit="1" customWidth="1"/>
    <col min="5156" max="5156" width="0.85546875" style="69"/>
    <col min="5157" max="5157" width="4" style="69" bestFit="1" customWidth="1"/>
    <col min="5158" max="5376" width="0.85546875" style="69"/>
    <col min="5377" max="5377" width="40.7109375" style="69" customWidth="1"/>
    <col min="5378" max="5378" width="13.5703125" style="69" customWidth="1"/>
    <col min="5379" max="5379" width="23.140625" style="69" customWidth="1"/>
    <col min="5380" max="5380" width="16.85546875" style="69" customWidth="1"/>
    <col min="5381" max="5381" width="19.140625" style="69" customWidth="1"/>
    <col min="5382" max="5382" width="17.28515625" style="69" customWidth="1"/>
    <col min="5383" max="5383" width="18.85546875" style="69" customWidth="1"/>
    <col min="5384" max="5384" width="19.28515625" style="69" customWidth="1"/>
    <col min="5385" max="5388" width="13.5703125" style="69" customWidth="1"/>
    <col min="5389" max="5389" width="16.85546875" style="69" customWidth="1"/>
    <col min="5390" max="5410" width="13.5703125" style="69" customWidth="1"/>
    <col min="5411" max="5411" width="10.5703125" style="69" bestFit="1" customWidth="1"/>
    <col min="5412" max="5412" width="0.85546875" style="69"/>
    <col min="5413" max="5413" width="4" style="69" bestFit="1" customWidth="1"/>
    <col min="5414" max="5632" width="0.85546875" style="69"/>
    <col min="5633" max="5633" width="40.7109375" style="69" customWidth="1"/>
    <col min="5634" max="5634" width="13.5703125" style="69" customWidth="1"/>
    <col min="5635" max="5635" width="23.140625" style="69" customWidth="1"/>
    <col min="5636" max="5636" width="16.85546875" style="69" customWidth="1"/>
    <col min="5637" max="5637" width="19.140625" style="69" customWidth="1"/>
    <col min="5638" max="5638" width="17.28515625" style="69" customWidth="1"/>
    <col min="5639" max="5639" width="18.85546875" style="69" customWidth="1"/>
    <col min="5640" max="5640" width="19.28515625" style="69" customWidth="1"/>
    <col min="5641" max="5644" width="13.5703125" style="69" customWidth="1"/>
    <col min="5645" max="5645" width="16.85546875" style="69" customWidth="1"/>
    <col min="5646" max="5666" width="13.5703125" style="69" customWidth="1"/>
    <col min="5667" max="5667" width="10.5703125" style="69" bestFit="1" customWidth="1"/>
    <col min="5668" max="5668" width="0.85546875" style="69"/>
    <col min="5669" max="5669" width="4" style="69" bestFit="1" customWidth="1"/>
    <col min="5670" max="5888" width="0.85546875" style="69"/>
    <col min="5889" max="5889" width="40.7109375" style="69" customWidth="1"/>
    <col min="5890" max="5890" width="13.5703125" style="69" customWidth="1"/>
    <col min="5891" max="5891" width="23.140625" style="69" customWidth="1"/>
    <col min="5892" max="5892" width="16.85546875" style="69" customWidth="1"/>
    <col min="5893" max="5893" width="19.140625" style="69" customWidth="1"/>
    <col min="5894" max="5894" width="17.28515625" style="69" customWidth="1"/>
    <col min="5895" max="5895" width="18.85546875" style="69" customWidth="1"/>
    <col min="5896" max="5896" width="19.28515625" style="69" customWidth="1"/>
    <col min="5897" max="5900" width="13.5703125" style="69" customWidth="1"/>
    <col min="5901" max="5901" width="16.85546875" style="69" customWidth="1"/>
    <col min="5902" max="5922" width="13.5703125" style="69" customWidth="1"/>
    <col min="5923" max="5923" width="10.5703125" style="69" bestFit="1" customWidth="1"/>
    <col min="5924" max="5924" width="0.85546875" style="69"/>
    <col min="5925" max="5925" width="4" style="69" bestFit="1" customWidth="1"/>
    <col min="5926" max="6144" width="0.85546875" style="69"/>
    <col min="6145" max="6145" width="40.7109375" style="69" customWidth="1"/>
    <col min="6146" max="6146" width="13.5703125" style="69" customWidth="1"/>
    <col min="6147" max="6147" width="23.140625" style="69" customWidth="1"/>
    <col min="6148" max="6148" width="16.85546875" style="69" customWidth="1"/>
    <col min="6149" max="6149" width="19.140625" style="69" customWidth="1"/>
    <col min="6150" max="6150" width="17.28515625" style="69" customWidth="1"/>
    <col min="6151" max="6151" width="18.85546875" style="69" customWidth="1"/>
    <col min="6152" max="6152" width="19.28515625" style="69" customWidth="1"/>
    <col min="6153" max="6156" width="13.5703125" style="69" customWidth="1"/>
    <col min="6157" max="6157" width="16.85546875" style="69" customWidth="1"/>
    <col min="6158" max="6178" width="13.5703125" style="69" customWidth="1"/>
    <col min="6179" max="6179" width="10.5703125" style="69" bestFit="1" customWidth="1"/>
    <col min="6180" max="6180" width="0.85546875" style="69"/>
    <col min="6181" max="6181" width="4" style="69" bestFit="1" customWidth="1"/>
    <col min="6182" max="6400" width="0.85546875" style="69"/>
    <col min="6401" max="6401" width="40.7109375" style="69" customWidth="1"/>
    <col min="6402" max="6402" width="13.5703125" style="69" customWidth="1"/>
    <col min="6403" max="6403" width="23.140625" style="69" customWidth="1"/>
    <col min="6404" max="6404" width="16.85546875" style="69" customWidth="1"/>
    <col min="6405" max="6405" width="19.140625" style="69" customWidth="1"/>
    <col min="6406" max="6406" width="17.28515625" style="69" customWidth="1"/>
    <col min="6407" max="6407" width="18.85546875" style="69" customWidth="1"/>
    <col min="6408" max="6408" width="19.28515625" style="69" customWidth="1"/>
    <col min="6409" max="6412" width="13.5703125" style="69" customWidth="1"/>
    <col min="6413" max="6413" width="16.85546875" style="69" customWidth="1"/>
    <col min="6414" max="6434" width="13.5703125" style="69" customWidth="1"/>
    <col min="6435" max="6435" width="10.5703125" style="69" bestFit="1" customWidth="1"/>
    <col min="6436" max="6436" width="0.85546875" style="69"/>
    <col min="6437" max="6437" width="4" style="69" bestFit="1" customWidth="1"/>
    <col min="6438" max="6656" width="0.85546875" style="69"/>
    <col min="6657" max="6657" width="40.7109375" style="69" customWidth="1"/>
    <col min="6658" max="6658" width="13.5703125" style="69" customWidth="1"/>
    <col min="6659" max="6659" width="23.140625" style="69" customWidth="1"/>
    <col min="6660" max="6660" width="16.85546875" style="69" customWidth="1"/>
    <col min="6661" max="6661" width="19.140625" style="69" customWidth="1"/>
    <col min="6662" max="6662" width="17.28515625" style="69" customWidth="1"/>
    <col min="6663" max="6663" width="18.85546875" style="69" customWidth="1"/>
    <col min="6664" max="6664" width="19.28515625" style="69" customWidth="1"/>
    <col min="6665" max="6668" width="13.5703125" style="69" customWidth="1"/>
    <col min="6669" max="6669" width="16.85546875" style="69" customWidth="1"/>
    <col min="6670" max="6690" width="13.5703125" style="69" customWidth="1"/>
    <col min="6691" max="6691" width="10.5703125" style="69" bestFit="1" customWidth="1"/>
    <col min="6692" max="6692" width="0.85546875" style="69"/>
    <col min="6693" max="6693" width="4" style="69" bestFit="1" customWidth="1"/>
    <col min="6694" max="6912" width="0.85546875" style="69"/>
    <col min="6913" max="6913" width="40.7109375" style="69" customWidth="1"/>
    <col min="6914" max="6914" width="13.5703125" style="69" customWidth="1"/>
    <col min="6915" max="6915" width="23.140625" style="69" customWidth="1"/>
    <col min="6916" max="6916" width="16.85546875" style="69" customWidth="1"/>
    <col min="6917" max="6917" width="19.140625" style="69" customWidth="1"/>
    <col min="6918" max="6918" width="17.28515625" style="69" customWidth="1"/>
    <col min="6919" max="6919" width="18.85546875" style="69" customWidth="1"/>
    <col min="6920" max="6920" width="19.28515625" style="69" customWidth="1"/>
    <col min="6921" max="6924" width="13.5703125" style="69" customWidth="1"/>
    <col min="6925" max="6925" width="16.85546875" style="69" customWidth="1"/>
    <col min="6926" max="6946" width="13.5703125" style="69" customWidth="1"/>
    <col min="6947" max="6947" width="10.5703125" style="69" bestFit="1" customWidth="1"/>
    <col min="6948" max="6948" width="0.85546875" style="69"/>
    <col min="6949" max="6949" width="4" style="69" bestFit="1" customWidth="1"/>
    <col min="6950" max="7168" width="0.85546875" style="69"/>
    <col min="7169" max="7169" width="40.7109375" style="69" customWidth="1"/>
    <col min="7170" max="7170" width="13.5703125" style="69" customWidth="1"/>
    <col min="7171" max="7171" width="23.140625" style="69" customWidth="1"/>
    <col min="7172" max="7172" width="16.85546875" style="69" customWidth="1"/>
    <col min="7173" max="7173" width="19.140625" style="69" customWidth="1"/>
    <col min="7174" max="7174" width="17.28515625" style="69" customWidth="1"/>
    <col min="7175" max="7175" width="18.85546875" style="69" customWidth="1"/>
    <col min="7176" max="7176" width="19.28515625" style="69" customWidth="1"/>
    <col min="7177" max="7180" width="13.5703125" style="69" customWidth="1"/>
    <col min="7181" max="7181" width="16.85546875" style="69" customWidth="1"/>
    <col min="7182" max="7202" width="13.5703125" style="69" customWidth="1"/>
    <col min="7203" max="7203" width="10.5703125" style="69" bestFit="1" customWidth="1"/>
    <col min="7204" max="7204" width="0.85546875" style="69"/>
    <col min="7205" max="7205" width="4" style="69" bestFit="1" customWidth="1"/>
    <col min="7206" max="7424" width="0.85546875" style="69"/>
    <col min="7425" max="7425" width="40.7109375" style="69" customWidth="1"/>
    <col min="7426" max="7426" width="13.5703125" style="69" customWidth="1"/>
    <col min="7427" max="7427" width="23.140625" style="69" customWidth="1"/>
    <col min="7428" max="7428" width="16.85546875" style="69" customWidth="1"/>
    <col min="7429" max="7429" width="19.140625" style="69" customWidth="1"/>
    <col min="7430" max="7430" width="17.28515625" style="69" customWidth="1"/>
    <col min="7431" max="7431" width="18.85546875" style="69" customWidth="1"/>
    <col min="7432" max="7432" width="19.28515625" style="69" customWidth="1"/>
    <col min="7433" max="7436" width="13.5703125" style="69" customWidth="1"/>
    <col min="7437" max="7437" width="16.85546875" style="69" customWidth="1"/>
    <col min="7438" max="7458" width="13.5703125" style="69" customWidth="1"/>
    <col min="7459" max="7459" width="10.5703125" style="69" bestFit="1" customWidth="1"/>
    <col min="7460" max="7460" width="0.85546875" style="69"/>
    <col min="7461" max="7461" width="4" style="69" bestFit="1" customWidth="1"/>
    <col min="7462" max="7680" width="0.85546875" style="69"/>
    <col min="7681" max="7681" width="40.7109375" style="69" customWidth="1"/>
    <col min="7682" max="7682" width="13.5703125" style="69" customWidth="1"/>
    <col min="7683" max="7683" width="23.140625" style="69" customWidth="1"/>
    <col min="7684" max="7684" width="16.85546875" style="69" customWidth="1"/>
    <col min="7685" max="7685" width="19.140625" style="69" customWidth="1"/>
    <col min="7686" max="7686" width="17.28515625" style="69" customWidth="1"/>
    <col min="7687" max="7687" width="18.85546875" style="69" customWidth="1"/>
    <col min="7688" max="7688" width="19.28515625" style="69" customWidth="1"/>
    <col min="7689" max="7692" width="13.5703125" style="69" customWidth="1"/>
    <col min="7693" max="7693" width="16.85546875" style="69" customWidth="1"/>
    <col min="7694" max="7714" width="13.5703125" style="69" customWidth="1"/>
    <col min="7715" max="7715" width="10.5703125" style="69" bestFit="1" customWidth="1"/>
    <col min="7716" max="7716" width="0.85546875" style="69"/>
    <col min="7717" max="7717" width="4" style="69" bestFit="1" customWidth="1"/>
    <col min="7718" max="7936" width="0.85546875" style="69"/>
    <col min="7937" max="7937" width="40.7109375" style="69" customWidth="1"/>
    <col min="7938" max="7938" width="13.5703125" style="69" customWidth="1"/>
    <col min="7939" max="7939" width="23.140625" style="69" customWidth="1"/>
    <col min="7940" max="7940" width="16.85546875" style="69" customWidth="1"/>
    <col min="7941" max="7941" width="19.140625" style="69" customWidth="1"/>
    <col min="7942" max="7942" width="17.28515625" style="69" customWidth="1"/>
    <col min="7943" max="7943" width="18.85546875" style="69" customWidth="1"/>
    <col min="7944" max="7944" width="19.28515625" style="69" customWidth="1"/>
    <col min="7945" max="7948" width="13.5703125" style="69" customWidth="1"/>
    <col min="7949" max="7949" width="16.85546875" style="69" customWidth="1"/>
    <col min="7950" max="7970" width="13.5703125" style="69" customWidth="1"/>
    <col min="7971" max="7971" width="10.5703125" style="69" bestFit="1" customWidth="1"/>
    <col min="7972" max="7972" width="0.85546875" style="69"/>
    <col min="7973" max="7973" width="4" style="69" bestFit="1" customWidth="1"/>
    <col min="7974" max="8192" width="0.85546875" style="69"/>
    <col min="8193" max="8193" width="40.7109375" style="69" customWidth="1"/>
    <col min="8194" max="8194" width="13.5703125" style="69" customWidth="1"/>
    <col min="8195" max="8195" width="23.140625" style="69" customWidth="1"/>
    <col min="8196" max="8196" width="16.85546875" style="69" customWidth="1"/>
    <col min="8197" max="8197" width="19.140625" style="69" customWidth="1"/>
    <col min="8198" max="8198" width="17.28515625" style="69" customWidth="1"/>
    <col min="8199" max="8199" width="18.85546875" style="69" customWidth="1"/>
    <col min="8200" max="8200" width="19.28515625" style="69" customWidth="1"/>
    <col min="8201" max="8204" width="13.5703125" style="69" customWidth="1"/>
    <col min="8205" max="8205" width="16.85546875" style="69" customWidth="1"/>
    <col min="8206" max="8226" width="13.5703125" style="69" customWidth="1"/>
    <col min="8227" max="8227" width="10.5703125" style="69" bestFit="1" customWidth="1"/>
    <col min="8228" max="8228" width="0.85546875" style="69"/>
    <col min="8229" max="8229" width="4" style="69" bestFit="1" customWidth="1"/>
    <col min="8230" max="8448" width="0.85546875" style="69"/>
    <col min="8449" max="8449" width="40.7109375" style="69" customWidth="1"/>
    <col min="8450" max="8450" width="13.5703125" style="69" customWidth="1"/>
    <col min="8451" max="8451" width="23.140625" style="69" customWidth="1"/>
    <col min="8452" max="8452" width="16.85546875" style="69" customWidth="1"/>
    <col min="8453" max="8453" width="19.140625" style="69" customWidth="1"/>
    <col min="8454" max="8454" width="17.28515625" style="69" customWidth="1"/>
    <col min="8455" max="8455" width="18.85546875" style="69" customWidth="1"/>
    <col min="8456" max="8456" width="19.28515625" style="69" customWidth="1"/>
    <col min="8457" max="8460" width="13.5703125" style="69" customWidth="1"/>
    <col min="8461" max="8461" width="16.85546875" style="69" customWidth="1"/>
    <col min="8462" max="8482" width="13.5703125" style="69" customWidth="1"/>
    <col min="8483" max="8483" width="10.5703125" style="69" bestFit="1" customWidth="1"/>
    <col min="8484" max="8484" width="0.85546875" style="69"/>
    <col min="8485" max="8485" width="4" style="69" bestFit="1" customWidth="1"/>
    <col min="8486" max="8704" width="0.85546875" style="69"/>
    <col min="8705" max="8705" width="40.7109375" style="69" customWidth="1"/>
    <col min="8706" max="8706" width="13.5703125" style="69" customWidth="1"/>
    <col min="8707" max="8707" width="23.140625" style="69" customWidth="1"/>
    <col min="8708" max="8708" width="16.85546875" style="69" customWidth="1"/>
    <col min="8709" max="8709" width="19.140625" style="69" customWidth="1"/>
    <col min="8710" max="8710" width="17.28515625" style="69" customWidth="1"/>
    <col min="8711" max="8711" width="18.85546875" style="69" customWidth="1"/>
    <col min="8712" max="8712" width="19.28515625" style="69" customWidth="1"/>
    <col min="8713" max="8716" width="13.5703125" style="69" customWidth="1"/>
    <col min="8717" max="8717" width="16.85546875" style="69" customWidth="1"/>
    <col min="8718" max="8738" width="13.5703125" style="69" customWidth="1"/>
    <col min="8739" max="8739" width="10.5703125" style="69" bestFit="1" customWidth="1"/>
    <col min="8740" max="8740" width="0.85546875" style="69"/>
    <col min="8741" max="8741" width="4" style="69" bestFit="1" customWidth="1"/>
    <col min="8742" max="8960" width="0.85546875" style="69"/>
    <col min="8961" max="8961" width="40.7109375" style="69" customWidth="1"/>
    <col min="8962" max="8962" width="13.5703125" style="69" customWidth="1"/>
    <col min="8963" max="8963" width="23.140625" style="69" customWidth="1"/>
    <col min="8964" max="8964" width="16.85546875" style="69" customWidth="1"/>
    <col min="8965" max="8965" width="19.140625" style="69" customWidth="1"/>
    <col min="8966" max="8966" width="17.28515625" style="69" customWidth="1"/>
    <col min="8967" max="8967" width="18.85546875" style="69" customWidth="1"/>
    <col min="8968" max="8968" width="19.28515625" style="69" customWidth="1"/>
    <col min="8969" max="8972" width="13.5703125" style="69" customWidth="1"/>
    <col min="8973" max="8973" width="16.85546875" style="69" customWidth="1"/>
    <col min="8974" max="8994" width="13.5703125" style="69" customWidth="1"/>
    <col min="8995" max="8995" width="10.5703125" style="69" bestFit="1" customWidth="1"/>
    <col min="8996" max="8996" width="0.85546875" style="69"/>
    <col min="8997" max="8997" width="4" style="69" bestFit="1" customWidth="1"/>
    <col min="8998" max="9216" width="0.85546875" style="69"/>
    <col min="9217" max="9217" width="40.7109375" style="69" customWidth="1"/>
    <col min="9218" max="9218" width="13.5703125" style="69" customWidth="1"/>
    <col min="9219" max="9219" width="23.140625" style="69" customWidth="1"/>
    <col min="9220" max="9220" width="16.85546875" style="69" customWidth="1"/>
    <col min="9221" max="9221" width="19.140625" style="69" customWidth="1"/>
    <col min="9222" max="9222" width="17.28515625" style="69" customWidth="1"/>
    <col min="9223" max="9223" width="18.85546875" style="69" customWidth="1"/>
    <col min="9224" max="9224" width="19.28515625" style="69" customWidth="1"/>
    <col min="9225" max="9228" width="13.5703125" style="69" customWidth="1"/>
    <col min="9229" max="9229" width="16.85546875" style="69" customWidth="1"/>
    <col min="9230" max="9250" width="13.5703125" style="69" customWidth="1"/>
    <col min="9251" max="9251" width="10.5703125" style="69" bestFit="1" customWidth="1"/>
    <col min="9252" max="9252" width="0.85546875" style="69"/>
    <col min="9253" max="9253" width="4" style="69" bestFit="1" customWidth="1"/>
    <col min="9254" max="9472" width="0.85546875" style="69"/>
    <col min="9473" max="9473" width="40.7109375" style="69" customWidth="1"/>
    <col min="9474" max="9474" width="13.5703125" style="69" customWidth="1"/>
    <col min="9475" max="9475" width="23.140625" style="69" customWidth="1"/>
    <col min="9476" max="9476" width="16.85546875" style="69" customWidth="1"/>
    <col min="9477" max="9477" width="19.140625" style="69" customWidth="1"/>
    <col min="9478" max="9478" width="17.28515625" style="69" customWidth="1"/>
    <col min="9479" max="9479" width="18.85546875" style="69" customWidth="1"/>
    <col min="9480" max="9480" width="19.28515625" style="69" customWidth="1"/>
    <col min="9481" max="9484" width="13.5703125" style="69" customWidth="1"/>
    <col min="9485" max="9485" width="16.85546875" style="69" customWidth="1"/>
    <col min="9486" max="9506" width="13.5703125" style="69" customWidth="1"/>
    <col min="9507" max="9507" width="10.5703125" style="69" bestFit="1" customWidth="1"/>
    <col min="9508" max="9508" width="0.85546875" style="69"/>
    <col min="9509" max="9509" width="4" style="69" bestFit="1" customWidth="1"/>
    <col min="9510" max="9728" width="0.85546875" style="69"/>
    <col min="9729" max="9729" width="40.7109375" style="69" customWidth="1"/>
    <col min="9730" max="9730" width="13.5703125" style="69" customWidth="1"/>
    <col min="9731" max="9731" width="23.140625" style="69" customWidth="1"/>
    <col min="9732" max="9732" width="16.85546875" style="69" customWidth="1"/>
    <col min="9733" max="9733" width="19.140625" style="69" customWidth="1"/>
    <col min="9734" max="9734" width="17.28515625" style="69" customWidth="1"/>
    <col min="9735" max="9735" width="18.85546875" style="69" customWidth="1"/>
    <col min="9736" max="9736" width="19.28515625" style="69" customWidth="1"/>
    <col min="9737" max="9740" width="13.5703125" style="69" customWidth="1"/>
    <col min="9741" max="9741" width="16.85546875" style="69" customWidth="1"/>
    <col min="9742" max="9762" width="13.5703125" style="69" customWidth="1"/>
    <col min="9763" max="9763" width="10.5703125" style="69" bestFit="1" customWidth="1"/>
    <col min="9764" max="9764" width="0.85546875" style="69"/>
    <col min="9765" max="9765" width="4" style="69" bestFit="1" customWidth="1"/>
    <col min="9766" max="9984" width="0.85546875" style="69"/>
    <col min="9985" max="9985" width="40.7109375" style="69" customWidth="1"/>
    <col min="9986" max="9986" width="13.5703125" style="69" customWidth="1"/>
    <col min="9987" max="9987" width="23.140625" style="69" customWidth="1"/>
    <col min="9988" max="9988" width="16.85546875" style="69" customWidth="1"/>
    <col min="9989" max="9989" width="19.140625" style="69" customWidth="1"/>
    <col min="9990" max="9990" width="17.28515625" style="69" customWidth="1"/>
    <col min="9991" max="9991" width="18.85546875" style="69" customWidth="1"/>
    <col min="9992" max="9992" width="19.28515625" style="69" customWidth="1"/>
    <col min="9993" max="9996" width="13.5703125" style="69" customWidth="1"/>
    <col min="9997" max="9997" width="16.85546875" style="69" customWidth="1"/>
    <col min="9998" max="10018" width="13.5703125" style="69" customWidth="1"/>
    <col min="10019" max="10019" width="10.5703125" style="69" bestFit="1" customWidth="1"/>
    <col min="10020" max="10020" width="0.85546875" style="69"/>
    <col min="10021" max="10021" width="4" style="69" bestFit="1" customWidth="1"/>
    <col min="10022" max="10240" width="0.85546875" style="69"/>
    <col min="10241" max="10241" width="40.7109375" style="69" customWidth="1"/>
    <col min="10242" max="10242" width="13.5703125" style="69" customWidth="1"/>
    <col min="10243" max="10243" width="23.140625" style="69" customWidth="1"/>
    <col min="10244" max="10244" width="16.85546875" style="69" customWidth="1"/>
    <col min="10245" max="10245" width="19.140625" style="69" customWidth="1"/>
    <col min="10246" max="10246" width="17.28515625" style="69" customWidth="1"/>
    <col min="10247" max="10247" width="18.85546875" style="69" customWidth="1"/>
    <col min="10248" max="10248" width="19.28515625" style="69" customWidth="1"/>
    <col min="10249" max="10252" width="13.5703125" style="69" customWidth="1"/>
    <col min="10253" max="10253" width="16.85546875" style="69" customWidth="1"/>
    <col min="10254" max="10274" width="13.5703125" style="69" customWidth="1"/>
    <col min="10275" max="10275" width="10.5703125" style="69" bestFit="1" customWidth="1"/>
    <col min="10276" max="10276" width="0.85546875" style="69"/>
    <col min="10277" max="10277" width="4" style="69" bestFit="1" customWidth="1"/>
    <col min="10278" max="10496" width="0.85546875" style="69"/>
    <col min="10497" max="10497" width="40.7109375" style="69" customWidth="1"/>
    <col min="10498" max="10498" width="13.5703125" style="69" customWidth="1"/>
    <col min="10499" max="10499" width="23.140625" style="69" customWidth="1"/>
    <col min="10500" max="10500" width="16.85546875" style="69" customWidth="1"/>
    <col min="10501" max="10501" width="19.140625" style="69" customWidth="1"/>
    <col min="10502" max="10502" width="17.28515625" style="69" customWidth="1"/>
    <col min="10503" max="10503" width="18.85546875" style="69" customWidth="1"/>
    <col min="10504" max="10504" width="19.28515625" style="69" customWidth="1"/>
    <col min="10505" max="10508" width="13.5703125" style="69" customWidth="1"/>
    <col min="10509" max="10509" width="16.85546875" style="69" customWidth="1"/>
    <col min="10510" max="10530" width="13.5703125" style="69" customWidth="1"/>
    <col min="10531" max="10531" width="10.5703125" style="69" bestFit="1" customWidth="1"/>
    <col min="10532" max="10532" width="0.85546875" style="69"/>
    <col min="10533" max="10533" width="4" style="69" bestFit="1" customWidth="1"/>
    <col min="10534" max="10752" width="0.85546875" style="69"/>
    <col min="10753" max="10753" width="40.7109375" style="69" customWidth="1"/>
    <col min="10754" max="10754" width="13.5703125" style="69" customWidth="1"/>
    <col min="10755" max="10755" width="23.140625" style="69" customWidth="1"/>
    <col min="10756" max="10756" width="16.85546875" style="69" customWidth="1"/>
    <col min="10757" max="10757" width="19.140625" style="69" customWidth="1"/>
    <col min="10758" max="10758" width="17.28515625" style="69" customWidth="1"/>
    <col min="10759" max="10759" width="18.85546875" style="69" customWidth="1"/>
    <col min="10760" max="10760" width="19.28515625" style="69" customWidth="1"/>
    <col min="10761" max="10764" width="13.5703125" style="69" customWidth="1"/>
    <col min="10765" max="10765" width="16.85546875" style="69" customWidth="1"/>
    <col min="10766" max="10786" width="13.5703125" style="69" customWidth="1"/>
    <col min="10787" max="10787" width="10.5703125" style="69" bestFit="1" customWidth="1"/>
    <col min="10788" max="10788" width="0.85546875" style="69"/>
    <col min="10789" max="10789" width="4" style="69" bestFit="1" customWidth="1"/>
    <col min="10790" max="11008" width="0.85546875" style="69"/>
    <col min="11009" max="11009" width="40.7109375" style="69" customWidth="1"/>
    <col min="11010" max="11010" width="13.5703125" style="69" customWidth="1"/>
    <col min="11011" max="11011" width="23.140625" style="69" customWidth="1"/>
    <col min="11012" max="11012" width="16.85546875" style="69" customWidth="1"/>
    <col min="11013" max="11013" width="19.140625" style="69" customWidth="1"/>
    <col min="11014" max="11014" width="17.28515625" style="69" customWidth="1"/>
    <col min="11015" max="11015" width="18.85546875" style="69" customWidth="1"/>
    <col min="11016" max="11016" width="19.28515625" style="69" customWidth="1"/>
    <col min="11017" max="11020" width="13.5703125" style="69" customWidth="1"/>
    <col min="11021" max="11021" width="16.85546875" style="69" customWidth="1"/>
    <col min="11022" max="11042" width="13.5703125" style="69" customWidth="1"/>
    <col min="11043" max="11043" width="10.5703125" style="69" bestFit="1" customWidth="1"/>
    <col min="11044" max="11044" width="0.85546875" style="69"/>
    <col min="11045" max="11045" width="4" style="69" bestFit="1" customWidth="1"/>
    <col min="11046" max="11264" width="0.85546875" style="69"/>
    <col min="11265" max="11265" width="40.7109375" style="69" customWidth="1"/>
    <col min="11266" max="11266" width="13.5703125" style="69" customWidth="1"/>
    <col min="11267" max="11267" width="23.140625" style="69" customWidth="1"/>
    <col min="11268" max="11268" width="16.85546875" style="69" customWidth="1"/>
    <col min="11269" max="11269" width="19.140625" style="69" customWidth="1"/>
    <col min="11270" max="11270" width="17.28515625" style="69" customWidth="1"/>
    <col min="11271" max="11271" width="18.85546875" style="69" customWidth="1"/>
    <col min="11272" max="11272" width="19.28515625" style="69" customWidth="1"/>
    <col min="11273" max="11276" width="13.5703125" style="69" customWidth="1"/>
    <col min="11277" max="11277" width="16.85546875" style="69" customWidth="1"/>
    <col min="11278" max="11298" width="13.5703125" style="69" customWidth="1"/>
    <col min="11299" max="11299" width="10.5703125" style="69" bestFit="1" customWidth="1"/>
    <col min="11300" max="11300" width="0.85546875" style="69"/>
    <col min="11301" max="11301" width="4" style="69" bestFit="1" customWidth="1"/>
    <col min="11302" max="11520" width="0.85546875" style="69"/>
    <col min="11521" max="11521" width="40.7109375" style="69" customWidth="1"/>
    <col min="11522" max="11522" width="13.5703125" style="69" customWidth="1"/>
    <col min="11523" max="11523" width="23.140625" style="69" customWidth="1"/>
    <col min="11524" max="11524" width="16.85546875" style="69" customWidth="1"/>
    <col min="11525" max="11525" width="19.140625" style="69" customWidth="1"/>
    <col min="11526" max="11526" width="17.28515625" style="69" customWidth="1"/>
    <col min="11527" max="11527" width="18.85546875" style="69" customWidth="1"/>
    <col min="11528" max="11528" width="19.28515625" style="69" customWidth="1"/>
    <col min="11529" max="11532" width="13.5703125" style="69" customWidth="1"/>
    <col min="11533" max="11533" width="16.85546875" style="69" customWidth="1"/>
    <col min="11534" max="11554" width="13.5703125" style="69" customWidth="1"/>
    <col min="11555" max="11555" width="10.5703125" style="69" bestFit="1" customWidth="1"/>
    <col min="11556" max="11556" width="0.85546875" style="69"/>
    <col min="11557" max="11557" width="4" style="69" bestFit="1" customWidth="1"/>
    <col min="11558" max="11776" width="0.85546875" style="69"/>
    <col min="11777" max="11777" width="40.7109375" style="69" customWidth="1"/>
    <col min="11778" max="11778" width="13.5703125" style="69" customWidth="1"/>
    <col min="11779" max="11779" width="23.140625" style="69" customWidth="1"/>
    <col min="11780" max="11780" width="16.85546875" style="69" customWidth="1"/>
    <col min="11781" max="11781" width="19.140625" style="69" customWidth="1"/>
    <col min="11782" max="11782" width="17.28515625" style="69" customWidth="1"/>
    <col min="11783" max="11783" width="18.85546875" style="69" customWidth="1"/>
    <col min="11784" max="11784" width="19.28515625" style="69" customWidth="1"/>
    <col min="11785" max="11788" width="13.5703125" style="69" customWidth="1"/>
    <col min="11789" max="11789" width="16.85546875" style="69" customWidth="1"/>
    <col min="11790" max="11810" width="13.5703125" style="69" customWidth="1"/>
    <col min="11811" max="11811" width="10.5703125" style="69" bestFit="1" customWidth="1"/>
    <col min="11812" max="11812" width="0.85546875" style="69"/>
    <col min="11813" max="11813" width="4" style="69" bestFit="1" customWidth="1"/>
    <col min="11814" max="12032" width="0.85546875" style="69"/>
    <col min="12033" max="12033" width="40.7109375" style="69" customWidth="1"/>
    <col min="12034" max="12034" width="13.5703125" style="69" customWidth="1"/>
    <col min="12035" max="12035" width="23.140625" style="69" customWidth="1"/>
    <col min="12036" max="12036" width="16.85546875" style="69" customWidth="1"/>
    <col min="12037" max="12037" width="19.140625" style="69" customWidth="1"/>
    <col min="12038" max="12038" width="17.28515625" style="69" customWidth="1"/>
    <col min="12039" max="12039" width="18.85546875" style="69" customWidth="1"/>
    <col min="12040" max="12040" width="19.28515625" style="69" customWidth="1"/>
    <col min="12041" max="12044" width="13.5703125" style="69" customWidth="1"/>
    <col min="12045" max="12045" width="16.85546875" style="69" customWidth="1"/>
    <col min="12046" max="12066" width="13.5703125" style="69" customWidth="1"/>
    <col min="12067" max="12067" width="10.5703125" style="69" bestFit="1" customWidth="1"/>
    <col min="12068" max="12068" width="0.85546875" style="69"/>
    <col min="12069" max="12069" width="4" style="69" bestFit="1" customWidth="1"/>
    <col min="12070" max="12288" width="0.85546875" style="69"/>
    <col min="12289" max="12289" width="40.7109375" style="69" customWidth="1"/>
    <col min="12290" max="12290" width="13.5703125" style="69" customWidth="1"/>
    <col min="12291" max="12291" width="23.140625" style="69" customWidth="1"/>
    <col min="12292" max="12292" width="16.85546875" style="69" customWidth="1"/>
    <col min="12293" max="12293" width="19.140625" style="69" customWidth="1"/>
    <col min="12294" max="12294" width="17.28515625" style="69" customWidth="1"/>
    <col min="12295" max="12295" width="18.85546875" style="69" customWidth="1"/>
    <col min="12296" max="12296" width="19.28515625" style="69" customWidth="1"/>
    <col min="12297" max="12300" width="13.5703125" style="69" customWidth="1"/>
    <col min="12301" max="12301" width="16.85546875" style="69" customWidth="1"/>
    <col min="12302" max="12322" width="13.5703125" style="69" customWidth="1"/>
    <col min="12323" max="12323" width="10.5703125" style="69" bestFit="1" customWidth="1"/>
    <col min="12324" max="12324" width="0.85546875" style="69"/>
    <col min="12325" max="12325" width="4" style="69" bestFit="1" customWidth="1"/>
    <col min="12326" max="12544" width="0.85546875" style="69"/>
    <col min="12545" max="12545" width="40.7109375" style="69" customWidth="1"/>
    <col min="12546" max="12546" width="13.5703125" style="69" customWidth="1"/>
    <col min="12547" max="12547" width="23.140625" style="69" customWidth="1"/>
    <col min="12548" max="12548" width="16.85546875" style="69" customWidth="1"/>
    <col min="12549" max="12549" width="19.140625" style="69" customWidth="1"/>
    <col min="12550" max="12550" width="17.28515625" style="69" customWidth="1"/>
    <col min="12551" max="12551" width="18.85546875" style="69" customWidth="1"/>
    <col min="12552" max="12552" width="19.28515625" style="69" customWidth="1"/>
    <col min="12553" max="12556" width="13.5703125" style="69" customWidth="1"/>
    <col min="12557" max="12557" width="16.85546875" style="69" customWidth="1"/>
    <col min="12558" max="12578" width="13.5703125" style="69" customWidth="1"/>
    <col min="12579" max="12579" width="10.5703125" style="69" bestFit="1" customWidth="1"/>
    <col min="12580" max="12580" width="0.85546875" style="69"/>
    <col min="12581" max="12581" width="4" style="69" bestFit="1" customWidth="1"/>
    <col min="12582" max="12800" width="0.85546875" style="69"/>
    <col min="12801" max="12801" width="40.7109375" style="69" customWidth="1"/>
    <col min="12802" max="12802" width="13.5703125" style="69" customWidth="1"/>
    <col min="12803" max="12803" width="23.140625" style="69" customWidth="1"/>
    <col min="12804" max="12804" width="16.85546875" style="69" customWidth="1"/>
    <col min="12805" max="12805" width="19.140625" style="69" customWidth="1"/>
    <col min="12806" max="12806" width="17.28515625" style="69" customWidth="1"/>
    <col min="12807" max="12807" width="18.85546875" style="69" customWidth="1"/>
    <col min="12808" max="12808" width="19.28515625" style="69" customWidth="1"/>
    <col min="12809" max="12812" width="13.5703125" style="69" customWidth="1"/>
    <col min="12813" max="12813" width="16.85546875" style="69" customWidth="1"/>
    <col min="12814" max="12834" width="13.5703125" style="69" customWidth="1"/>
    <col min="12835" max="12835" width="10.5703125" style="69" bestFit="1" customWidth="1"/>
    <col min="12836" max="12836" width="0.85546875" style="69"/>
    <col min="12837" max="12837" width="4" style="69" bestFit="1" customWidth="1"/>
    <col min="12838" max="13056" width="0.85546875" style="69"/>
    <col min="13057" max="13057" width="40.7109375" style="69" customWidth="1"/>
    <col min="13058" max="13058" width="13.5703125" style="69" customWidth="1"/>
    <col min="13059" max="13059" width="23.140625" style="69" customWidth="1"/>
    <col min="13060" max="13060" width="16.85546875" style="69" customWidth="1"/>
    <col min="13061" max="13061" width="19.140625" style="69" customWidth="1"/>
    <col min="13062" max="13062" width="17.28515625" style="69" customWidth="1"/>
    <col min="13063" max="13063" width="18.85546875" style="69" customWidth="1"/>
    <col min="13064" max="13064" width="19.28515625" style="69" customWidth="1"/>
    <col min="13065" max="13068" width="13.5703125" style="69" customWidth="1"/>
    <col min="13069" max="13069" width="16.85546875" style="69" customWidth="1"/>
    <col min="13070" max="13090" width="13.5703125" style="69" customWidth="1"/>
    <col min="13091" max="13091" width="10.5703125" style="69" bestFit="1" customWidth="1"/>
    <col min="13092" max="13092" width="0.85546875" style="69"/>
    <col min="13093" max="13093" width="4" style="69" bestFit="1" customWidth="1"/>
    <col min="13094" max="13312" width="0.85546875" style="69"/>
    <col min="13313" max="13313" width="40.7109375" style="69" customWidth="1"/>
    <col min="13314" max="13314" width="13.5703125" style="69" customWidth="1"/>
    <col min="13315" max="13315" width="23.140625" style="69" customWidth="1"/>
    <col min="13316" max="13316" width="16.85546875" style="69" customWidth="1"/>
    <col min="13317" max="13317" width="19.140625" style="69" customWidth="1"/>
    <col min="13318" max="13318" width="17.28515625" style="69" customWidth="1"/>
    <col min="13319" max="13319" width="18.85546875" style="69" customWidth="1"/>
    <col min="13320" max="13320" width="19.28515625" style="69" customWidth="1"/>
    <col min="13321" max="13324" width="13.5703125" style="69" customWidth="1"/>
    <col min="13325" max="13325" width="16.85546875" style="69" customWidth="1"/>
    <col min="13326" max="13346" width="13.5703125" style="69" customWidth="1"/>
    <col min="13347" max="13347" width="10.5703125" style="69" bestFit="1" customWidth="1"/>
    <col min="13348" max="13348" width="0.85546875" style="69"/>
    <col min="13349" max="13349" width="4" style="69" bestFit="1" customWidth="1"/>
    <col min="13350" max="13568" width="0.85546875" style="69"/>
    <col min="13569" max="13569" width="40.7109375" style="69" customWidth="1"/>
    <col min="13570" max="13570" width="13.5703125" style="69" customWidth="1"/>
    <col min="13571" max="13571" width="23.140625" style="69" customWidth="1"/>
    <col min="13572" max="13572" width="16.85546875" style="69" customWidth="1"/>
    <col min="13573" max="13573" width="19.140625" style="69" customWidth="1"/>
    <col min="13574" max="13574" width="17.28515625" style="69" customWidth="1"/>
    <col min="13575" max="13575" width="18.85546875" style="69" customWidth="1"/>
    <col min="13576" max="13576" width="19.28515625" style="69" customWidth="1"/>
    <col min="13577" max="13580" width="13.5703125" style="69" customWidth="1"/>
    <col min="13581" max="13581" width="16.85546875" style="69" customWidth="1"/>
    <col min="13582" max="13602" width="13.5703125" style="69" customWidth="1"/>
    <col min="13603" max="13603" width="10.5703125" style="69" bestFit="1" customWidth="1"/>
    <col min="13604" max="13604" width="0.85546875" style="69"/>
    <col min="13605" max="13605" width="4" style="69" bestFit="1" customWidth="1"/>
    <col min="13606" max="13824" width="0.85546875" style="69"/>
    <col min="13825" max="13825" width="40.7109375" style="69" customWidth="1"/>
    <col min="13826" max="13826" width="13.5703125" style="69" customWidth="1"/>
    <col min="13827" max="13827" width="23.140625" style="69" customWidth="1"/>
    <col min="13828" max="13828" width="16.85546875" style="69" customWidth="1"/>
    <col min="13829" max="13829" width="19.140625" style="69" customWidth="1"/>
    <col min="13830" max="13830" width="17.28515625" style="69" customWidth="1"/>
    <col min="13831" max="13831" width="18.85546875" style="69" customWidth="1"/>
    <col min="13832" max="13832" width="19.28515625" style="69" customWidth="1"/>
    <col min="13833" max="13836" width="13.5703125" style="69" customWidth="1"/>
    <col min="13837" max="13837" width="16.85546875" style="69" customWidth="1"/>
    <col min="13838" max="13858" width="13.5703125" style="69" customWidth="1"/>
    <col min="13859" max="13859" width="10.5703125" style="69" bestFit="1" customWidth="1"/>
    <col min="13860" max="13860" width="0.85546875" style="69"/>
    <col min="13861" max="13861" width="4" style="69" bestFit="1" customWidth="1"/>
    <col min="13862" max="14080" width="0.85546875" style="69"/>
    <col min="14081" max="14081" width="40.7109375" style="69" customWidth="1"/>
    <col min="14082" max="14082" width="13.5703125" style="69" customWidth="1"/>
    <col min="14083" max="14083" width="23.140625" style="69" customWidth="1"/>
    <col min="14084" max="14084" width="16.85546875" style="69" customWidth="1"/>
    <col min="14085" max="14085" width="19.140625" style="69" customWidth="1"/>
    <col min="14086" max="14086" width="17.28515625" style="69" customWidth="1"/>
    <col min="14087" max="14087" width="18.85546875" style="69" customWidth="1"/>
    <col min="14088" max="14088" width="19.28515625" style="69" customWidth="1"/>
    <col min="14089" max="14092" width="13.5703125" style="69" customWidth="1"/>
    <col min="14093" max="14093" width="16.85546875" style="69" customWidth="1"/>
    <col min="14094" max="14114" width="13.5703125" style="69" customWidth="1"/>
    <col min="14115" max="14115" width="10.5703125" style="69" bestFit="1" customWidth="1"/>
    <col min="14116" max="14116" width="0.85546875" style="69"/>
    <col min="14117" max="14117" width="4" style="69" bestFit="1" customWidth="1"/>
    <col min="14118" max="14336" width="0.85546875" style="69"/>
    <col min="14337" max="14337" width="40.7109375" style="69" customWidth="1"/>
    <col min="14338" max="14338" width="13.5703125" style="69" customWidth="1"/>
    <col min="14339" max="14339" width="23.140625" style="69" customWidth="1"/>
    <col min="14340" max="14340" width="16.85546875" style="69" customWidth="1"/>
    <col min="14341" max="14341" width="19.140625" style="69" customWidth="1"/>
    <col min="14342" max="14342" width="17.28515625" style="69" customWidth="1"/>
    <col min="14343" max="14343" width="18.85546875" style="69" customWidth="1"/>
    <col min="14344" max="14344" width="19.28515625" style="69" customWidth="1"/>
    <col min="14345" max="14348" width="13.5703125" style="69" customWidth="1"/>
    <col min="14349" max="14349" width="16.85546875" style="69" customWidth="1"/>
    <col min="14350" max="14370" width="13.5703125" style="69" customWidth="1"/>
    <col min="14371" max="14371" width="10.5703125" style="69" bestFit="1" customWidth="1"/>
    <col min="14372" max="14372" width="0.85546875" style="69"/>
    <col min="14373" max="14373" width="4" style="69" bestFit="1" customWidth="1"/>
    <col min="14374" max="14592" width="0.85546875" style="69"/>
    <col min="14593" max="14593" width="40.7109375" style="69" customWidth="1"/>
    <col min="14594" max="14594" width="13.5703125" style="69" customWidth="1"/>
    <col min="14595" max="14595" width="23.140625" style="69" customWidth="1"/>
    <col min="14596" max="14596" width="16.85546875" style="69" customWidth="1"/>
    <col min="14597" max="14597" width="19.140625" style="69" customWidth="1"/>
    <col min="14598" max="14598" width="17.28515625" style="69" customWidth="1"/>
    <col min="14599" max="14599" width="18.85546875" style="69" customWidth="1"/>
    <col min="14600" max="14600" width="19.28515625" style="69" customWidth="1"/>
    <col min="14601" max="14604" width="13.5703125" style="69" customWidth="1"/>
    <col min="14605" max="14605" width="16.85546875" style="69" customWidth="1"/>
    <col min="14606" max="14626" width="13.5703125" style="69" customWidth="1"/>
    <col min="14627" max="14627" width="10.5703125" style="69" bestFit="1" customWidth="1"/>
    <col min="14628" max="14628" width="0.85546875" style="69"/>
    <col min="14629" max="14629" width="4" style="69" bestFit="1" customWidth="1"/>
    <col min="14630" max="14848" width="0.85546875" style="69"/>
    <col min="14849" max="14849" width="40.7109375" style="69" customWidth="1"/>
    <col min="14850" max="14850" width="13.5703125" style="69" customWidth="1"/>
    <col min="14851" max="14851" width="23.140625" style="69" customWidth="1"/>
    <col min="14852" max="14852" width="16.85546875" style="69" customWidth="1"/>
    <col min="14853" max="14853" width="19.140625" style="69" customWidth="1"/>
    <col min="14854" max="14854" width="17.28515625" style="69" customWidth="1"/>
    <col min="14855" max="14855" width="18.85546875" style="69" customWidth="1"/>
    <col min="14856" max="14856" width="19.28515625" style="69" customWidth="1"/>
    <col min="14857" max="14860" width="13.5703125" style="69" customWidth="1"/>
    <col min="14861" max="14861" width="16.85546875" style="69" customWidth="1"/>
    <col min="14862" max="14882" width="13.5703125" style="69" customWidth="1"/>
    <col min="14883" max="14883" width="10.5703125" style="69" bestFit="1" customWidth="1"/>
    <col min="14884" max="14884" width="0.85546875" style="69"/>
    <col min="14885" max="14885" width="4" style="69" bestFit="1" customWidth="1"/>
    <col min="14886" max="15104" width="0.85546875" style="69"/>
    <col min="15105" max="15105" width="40.7109375" style="69" customWidth="1"/>
    <col min="15106" max="15106" width="13.5703125" style="69" customWidth="1"/>
    <col min="15107" max="15107" width="23.140625" style="69" customWidth="1"/>
    <col min="15108" max="15108" width="16.85546875" style="69" customWidth="1"/>
    <col min="15109" max="15109" width="19.140625" style="69" customWidth="1"/>
    <col min="15110" max="15110" width="17.28515625" style="69" customWidth="1"/>
    <col min="15111" max="15111" width="18.85546875" style="69" customWidth="1"/>
    <col min="15112" max="15112" width="19.28515625" style="69" customWidth="1"/>
    <col min="15113" max="15116" width="13.5703125" style="69" customWidth="1"/>
    <col min="15117" max="15117" width="16.85546875" style="69" customWidth="1"/>
    <col min="15118" max="15138" width="13.5703125" style="69" customWidth="1"/>
    <col min="15139" max="15139" width="10.5703125" style="69" bestFit="1" customWidth="1"/>
    <col min="15140" max="15140" width="0.85546875" style="69"/>
    <col min="15141" max="15141" width="4" style="69" bestFit="1" customWidth="1"/>
    <col min="15142" max="15360" width="0.85546875" style="69"/>
    <col min="15361" max="15361" width="40.7109375" style="69" customWidth="1"/>
    <col min="15362" max="15362" width="13.5703125" style="69" customWidth="1"/>
    <col min="15363" max="15363" width="23.140625" style="69" customWidth="1"/>
    <col min="15364" max="15364" width="16.85546875" style="69" customWidth="1"/>
    <col min="15365" max="15365" width="19.140625" style="69" customWidth="1"/>
    <col min="15366" max="15366" width="17.28515625" style="69" customWidth="1"/>
    <col min="15367" max="15367" width="18.85546875" style="69" customWidth="1"/>
    <col min="15368" max="15368" width="19.28515625" style="69" customWidth="1"/>
    <col min="15369" max="15372" width="13.5703125" style="69" customWidth="1"/>
    <col min="15373" max="15373" width="16.85546875" style="69" customWidth="1"/>
    <col min="15374" max="15394" width="13.5703125" style="69" customWidth="1"/>
    <col min="15395" max="15395" width="10.5703125" style="69" bestFit="1" customWidth="1"/>
    <col min="15396" max="15396" width="0.85546875" style="69"/>
    <col min="15397" max="15397" width="4" style="69" bestFit="1" customWidth="1"/>
    <col min="15398" max="15616" width="0.85546875" style="69"/>
    <col min="15617" max="15617" width="40.7109375" style="69" customWidth="1"/>
    <col min="15618" max="15618" width="13.5703125" style="69" customWidth="1"/>
    <col min="15619" max="15619" width="23.140625" style="69" customWidth="1"/>
    <col min="15620" max="15620" width="16.85546875" style="69" customWidth="1"/>
    <col min="15621" max="15621" width="19.140625" style="69" customWidth="1"/>
    <col min="15622" max="15622" width="17.28515625" style="69" customWidth="1"/>
    <col min="15623" max="15623" width="18.85546875" style="69" customWidth="1"/>
    <col min="15624" max="15624" width="19.28515625" style="69" customWidth="1"/>
    <col min="15625" max="15628" width="13.5703125" style="69" customWidth="1"/>
    <col min="15629" max="15629" width="16.85546875" style="69" customWidth="1"/>
    <col min="15630" max="15650" width="13.5703125" style="69" customWidth="1"/>
    <col min="15651" max="15651" width="10.5703125" style="69" bestFit="1" customWidth="1"/>
    <col min="15652" max="15652" width="0.85546875" style="69"/>
    <col min="15653" max="15653" width="4" style="69" bestFit="1" customWidth="1"/>
    <col min="15654" max="15872" width="0.85546875" style="69"/>
    <col min="15873" max="15873" width="40.7109375" style="69" customWidth="1"/>
    <col min="15874" max="15874" width="13.5703125" style="69" customWidth="1"/>
    <col min="15875" max="15875" width="23.140625" style="69" customWidth="1"/>
    <col min="15876" max="15876" width="16.85546875" style="69" customWidth="1"/>
    <col min="15877" max="15877" width="19.140625" style="69" customWidth="1"/>
    <col min="15878" max="15878" width="17.28515625" style="69" customWidth="1"/>
    <col min="15879" max="15879" width="18.85546875" style="69" customWidth="1"/>
    <col min="15880" max="15880" width="19.28515625" style="69" customWidth="1"/>
    <col min="15881" max="15884" width="13.5703125" style="69" customWidth="1"/>
    <col min="15885" max="15885" width="16.85546875" style="69" customWidth="1"/>
    <col min="15886" max="15906" width="13.5703125" style="69" customWidth="1"/>
    <col min="15907" max="15907" width="10.5703125" style="69" bestFit="1" customWidth="1"/>
    <col min="15908" max="15908" width="0.85546875" style="69"/>
    <col min="15909" max="15909" width="4" style="69" bestFit="1" customWidth="1"/>
    <col min="15910" max="16128" width="0.85546875" style="69"/>
    <col min="16129" max="16129" width="40.7109375" style="69" customWidth="1"/>
    <col min="16130" max="16130" width="13.5703125" style="69" customWidth="1"/>
    <col min="16131" max="16131" width="23.140625" style="69" customWidth="1"/>
    <col min="16132" max="16132" width="16.85546875" style="69" customWidth="1"/>
    <col min="16133" max="16133" width="19.140625" style="69" customWidth="1"/>
    <col min="16134" max="16134" width="17.28515625" style="69" customWidth="1"/>
    <col min="16135" max="16135" width="18.85546875" style="69" customWidth="1"/>
    <col min="16136" max="16136" width="19.28515625" style="69" customWidth="1"/>
    <col min="16137" max="16140" width="13.5703125" style="69" customWidth="1"/>
    <col min="16141" max="16141" width="16.85546875" style="69" customWidth="1"/>
    <col min="16142" max="16162" width="13.5703125" style="69" customWidth="1"/>
    <col min="16163" max="16163" width="10.5703125" style="69" bestFit="1" customWidth="1"/>
    <col min="16164" max="16164" width="0.85546875" style="69"/>
    <col min="16165" max="16165" width="4" style="69" bestFit="1" customWidth="1"/>
    <col min="16166" max="16384" width="0.85546875" style="69"/>
  </cols>
  <sheetData>
    <row r="1" spans="1:48" ht="18.75" customHeight="1">
      <c r="A1" s="123" t="s">
        <v>349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</row>
    <row r="2" spans="1:48" ht="18.75" customHeight="1">
      <c r="A2" s="123" t="s">
        <v>429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</row>
    <row r="3" spans="1:48" ht="41.45" customHeight="1">
      <c r="A3" s="116" t="s">
        <v>430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</row>
    <row r="4" spans="1:48" ht="12.75" customHeight="1">
      <c r="A4" s="424" t="s">
        <v>18</v>
      </c>
      <c r="B4" s="424" t="s">
        <v>19</v>
      </c>
      <c r="C4" s="424" t="s">
        <v>353</v>
      </c>
      <c r="D4" s="424"/>
      <c r="E4" s="424"/>
      <c r="F4" s="132"/>
      <c r="G4" s="132"/>
      <c r="H4" s="132"/>
      <c r="I4" s="132"/>
      <c r="J4" s="132"/>
      <c r="K4" s="132"/>
    </row>
    <row r="5" spans="1:48">
      <c r="A5" s="424"/>
      <c r="B5" s="424"/>
      <c r="C5" s="70" t="s">
        <v>648</v>
      </c>
      <c r="D5" s="70" t="s">
        <v>681</v>
      </c>
      <c r="E5" s="70" t="s">
        <v>694</v>
      </c>
      <c r="F5" s="132"/>
      <c r="G5" s="132"/>
      <c r="H5" s="132"/>
      <c r="I5" s="132"/>
      <c r="J5" s="132"/>
      <c r="K5" s="132"/>
    </row>
    <row r="6" spans="1:48" ht="12.75" customHeight="1">
      <c r="A6" s="424"/>
      <c r="B6" s="424"/>
      <c r="C6" s="424" t="s">
        <v>425</v>
      </c>
      <c r="D6" s="424" t="s">
        <v>356</v>
      </c>
      <c r="E6" s="424" t="s">
        <v>357</v>
      </c>
      <c r="F6" s="132"/>
      <c r="G6" s="132"/>
      <c r="H6" s="132"/>
      <c r="I6" s="132"/>
      <c r="J6" s="132"/>
      <c r="K6" s="132"/>
    </row>
    <row r="7" spans="1:48">
      <c r="A7" s="424"/>
      <c r="B7" s="424"/>
      <c r="C7" s="424"/>
      <c r="D7" s="424"/>
      <c r="E7" s="424"/>
      <c r="F7" s="132"/>
      <c r="G7" s="132"/>
      <c r="H7" s="132"/>
      <c r="I7" s="132"/>
      <c r="J7" s="132"/>
      <c r="K7" s="132"/>
    </row>
    <row r="8" spans="1:48">
      <c r="A8" s="104">
        <v>1</v>
      </c>
      <c r="B8" s="104">
        <v>2</v>
      </c>
      <c r="C8" s="104" t="s">
        <v>214</v>
      </c>
      <c r="D8" s="104" t="s">
        <v>215</v>
      </c>
      <c r="E8" s="104" t="s">
        <v>217</v>
      </c>
      <c r="F8" s="132"/>
      <c r="G8" s="132"/>
      <c r="H8" s="132"/>
      <c r="I8" s="132"/>
      <c r="J8" s="132"/>
      <c r="K8" s="132"/>
    </row>
    <row r="9" spans="1:48" ht="38.25">
      <c r="A9" s="124" t="s">
        <v>431</v>
      </c>
      <c r="B9" s="124" t="s">
        <v>359</v>
      </c>
      <c r="C9" s="124"/>
      <c r="D9" s="124"/>
      <c r="E9" s="124"/>
      <c r="F9" s="132"/>
      <c r="G9" s="132"/>
      <c r="H9" s="132"/>
      <c r="I9" s="132"/>
      <c r="J9" s="132"/>
      <c r="K9" s="132"/>
    </row>
    <row r="10" spans="1:48" ht="38.25">
      <c r="A10" s="124" t="s">
        <v>432</v>
      </c>
      <c r="B10" s="124" t="s">
        <v>361</v>
      </c>
      <c r="C10" s="124"/>
      <c r="D10" s="124"/>
      <c r="E10" s="124"/>
      <c r="F10" s="132"/>
      <c r="G10" s="132"/>
      <c r="H10" s="132"/>
      <c r="I10" s="132"/>
      <c r="J10" s="132"/>
      <c r="K10" s="132"/>
    </row>
    <row r="11" spans="1:48" ht="12.75" customHeight="1">
      <c r="A11" s="124" t="s">
        <v>433</v>
      </c>
      <c r="B11" s="124" t="s">
        <v>363</v>
      </c>
      <c r="C11" s="124"/>
      <c r="D11" s="124"/>
      <c r="E11" s="124"/>
      <c r="F11" s="132"/>
      <c r="G11" s="132"/>
      <c r="H11" s="132"/>
      <c r="I11" s="132"/>
      <c r="J11" s="132"/>
      <c r="K11" s="132"/>
    </row>
    <row r="12" spans="1:48" ht="38.25">
      <c r="A12" s="124" t="s">
        <v>434</v>
      </c>
      <c r="B12" s="124" t="s">
        <v>381</v>
      </c>
      <c r="C12" s="124"/>
      <c r="D12" s="124"/>
      <c r="E12" s="124"/>
      <c r="F12" s="132"/>
      <c r="G12" s="132"/>
      <c r="H12" s="132"/>
      <c r="I12" s="132"/>
      <c r="J12" s="132"/>
      <c r="K12" s="132"/>
    </row>
    <row r="13" spans="1:48" ht="38.25">
      <c r="A13" s="124" t="s">
        <v>435</v>
      </c>
      <c r="B13" s="124" t="s">
        <v>383</v>
      </c>
      <c r="C13" s="124"/>
      <c r="D13" s="124"/>
      <c r="E13" s="124"/>
      <c r="F13" s="132"/>
      <c r="G13" s="132"/>
      <c r="H13" s="132"/>
      <c r="I13" s="132"/>
      <c r="J13" s="132"/>
      <c r="K13" s="132"/>
    </row>
    <row r="14" spans="1:48" ht="27.6" customHeight="1">
      <c r="A14" s="124" t="s">
        <v>436</v>
      </c>
      <c r="B14" s="124" t="s">
        <v>385</v>
      </c>
      <c r="C14" s="124">
        <f>C9-C10+C11-C12+C13</f>
        <v>0</v>
      </c>
      <c r="D14" s="124">
        <f>D9-D10+D11-D12+D13</f>
        <v>0</v>
      </c>
      <c r="E14" s="124">
        <f>E9-E10+E11-E12+E13</f>
        <v>0</v>
      </c>
      <c r="F14" s="132"/>
      <c r="G14" s="132"/>
      <c r="H14" s="132"/>
      <c r="I14" s="132"/>
      <c r="J14" s="132"/>
      <c r="K14" s="132"/>
    </row>
    <row r="15" spans="1:48" ht="18.75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</row>
    <row r="16" spans="1:48">
      <c r="A16" s="123" t="s">
        <v>437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</row>
    <row r="17" spans="1:48" ht="31.9" customHeight="1">
      <c r="A17" s="123" t="s">
        <v>700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</row>
    <row r="19" spans="1:48" ht="16.899999999999999" customHeight="1">
      <c r="A19" s="424" t="s">
        <v>438</v>
      </c>
      <c r="B19" s="424" t="s">
        <v>19</v>
      </c>
      <c r="C19" s="424" t="s">
        <v>439</v>
      </c>
      <c r="D19" s="444" t="s">
        <v>440</v>
      </c>
      <c r="E19" s="445"/>
      <c r="F19" s="445"/>
      <c r="G19" s="445"/>
      <c r="H19" s="445"/>
      <c r="I19" s="445"/>
      <c r="J19" s="445"/>
      <c r="K19" s="446"/>
      <c r="L19" s="424" t="s">
        <v>441</v>
      </c>
    </row>
    <row r="20" spans="1:48" ht="16.899999999999999" customHeight="1">
      <c r="A20" s="424"/>
      <c r="B20" s="424"/>
      <c r="C20" s="424"/>
      <c r="D20" s="424" t="s">
        <v>484</v>
      </c>
      <c r="E20" s="444" t="s">
        <v>67</v>
      </c>
      <c r="F20" s="445"/>
      <c r="G20" s="445"/>
      <c r="H20" s="445"/>
      <c r="I20" s="445"/>
      <c r="J20" s="445"/>
      <c r="K20" s="446"/>
      <c r="L20" s="424"/>
    </row>
    <row r="21" spans="1:48" ht="31.9" customHeight="1">
      <c r="A21" s="424"/>
      <c r="B21" s="424"/>
      <c r="C21" s="424"/>
      <c r="D21" s="424"/>
      <c r="E21" s="424" t="s">
        <v>443</v>
      </c>
      <c r="F21" s="424" t="s">
        <v>444</v>
      </c>
      <c r="G21" s="424" t="s">
        <v>445</v>
      </c>
      <c r="H21" s="439" t="s">
        <v>446</v>
      </c>
      <c r="I21" s="439"/>
      <c r="J21" s="439" t="s">
        <v>447</v>
      </c>
      <c r="K21" s="439"/>
      <c r="L21" s="424"/>
    </row>
    <row r="22" spans="1:48" ht="69" customHeight="1">
      <c r="A22" s="424"/>
      <c r="B22" s="424"/>
      <c r="C22" s="424"/>
      <c r="D22" s="424"/>
      <c r="E22" s="424"/>
      <c r="F22" s="424"/>
      <c r="G22" s="424"/>
      <c r="H22" s="71" t="s">
        <v>448</v>
      </c>
      <c r="I22" s="104" t="s">
        <v>449</v>
      </c>
      <c r="J22" s="71" t="s">
        <v>448</v>
      </c>
      <c r="K22" s="124" t="s">
        <v>450</v>
      </c>
      <c r="L22" s="424"/>
    </row>
    <row r="23" spans="1:48" s="128" customFormat="1">
      <c r="A23" s="71">
        <v>1</v>
      </c>
      <c r="B23" s="71">
        <v>2</v>
      </c>
      <c r="C23" s="71">
        <v>3</v>
      </c>
      <c r="D23" s="71">
        <v>4</v>
      </c>
      <c r="E23" s="71">
        <v>5</v>
      </c>
      <c r="F23" s="71">
        <v>6</v>
      </c>
      <c r="G23" s="71">
        <v>7</v>
      </c>
      <c r="H23" s="71">
        <v>8</v>
      </c>
      <c r="I23" s="71">
        <v>9</v>
      </c>
      <c r="J23" s="71">
        <v>10</v>
      </c>
      <c r="K23" s="71">
        <v>11</v>
      </c>
      <c r="L23" s="71">
        <v>12</v>
      </c>
    </row>
    <row r="24" spans="1:48" ht="25.5" customHeight="1">
      <c r="A24" s="125" t="s">
        <v>485</v>
      </c>
      <c r="B24" s="71" t="s">
        <v>30</v>
      </c>
      <c r="C24" s="289">
        <v>25.65</v>
      </c>
      <c r="D24" s="126">
        <f>E24+F24+G24+I24+K24</f>
        <v>63770.043924626392</v>
      </c>
      <c r="E24" s="289">
        <v>14029.708771929829</v>
      </c>
      <c r="F24" s="289">
        <v>1822.3222476573999</v>
      </c>
      <c r="G24" s="289">
        <v>24004.24643330427</v>
      </c>
      <c r="H24" s="71">
        <v>30</v>
      </c>
      <c r="I24" s="126">
        <f>(E24+F24+G24)*H24/100</f>
        <v>11956.88323586745</v>
      </c>
      <c r="J24" s="71">
        <v>30</v>
      </c>
      <c r="K24" s="126">
        <f>(E24+F24+G24)*J24/100</f>
        <v>11956.88323586745</v>
      </c>
      <c r="L24" s="289">
        <v>19628419.640000001</v>
      </c>
      <c r="M24" s="129">
        <v>19628419.640000001</v>
      </c>
      <c r="N24" s="129">
        <f>L27-M24</f>
        <v>0</v>
      </c>
      <c r="P24" s="129">
        <f>C24*D24*12-L24</f>
        <v>-0.11999999731779099</v>
      </c>
    </row>
    <row r="25" spans="1:48" hidden="1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P25" s="129"/>
    </row>
    <row r="26" spans="1:48" hidden="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P26" s="129"/>
    </row>
    <row r="27" spans="1:48">
      <c r="A27" s="130" t="s">
        <v>402</v>
      </c>
      <c r="B27" s="126" t="s">
        <v>31</v>
      </c>
      <c r="C27" s="126" t="s">
        <v>31</v>
      </c>
      <c r="D27" s="126">
        <f>SUM(D24:D26)</f>
        <v>63770.043924626392</v>
      </c>
      <c r="E27" s="126">
        <f>SUM(E24:E26)</f>
        <v>14029.708771929829</v>
      </c>
      <c r="F27" s="126">
        <f>SUM(F24:F26)</f>
        <v>1822.3222476573999</v>
      </c>
      <c r="G27" s="126">
        <f>SUM(G24:G26)</f>
        <v>24004.24643330427</v>
      </c>
      <c r="H27" s="126"/>
      <c r="I27" s="126">
        <f>SUM(I24:I26)</f>
        <v>11956.88323586745</v>
      </c>
      <c r="J27" s="126"/>
      <c r="K27" s="126">
        <f>SUM(K24:K26)</f>
        <v>11956.88323586745</v>
      </c>
      <c r="L27" s="126">
        <f>SUM(L24:L26)</f>
        <v>19628419.640000001</v>
      </c>
      <c r="M27" s="129"/>
      <c r="P27" s="129"/>
    </row>
    <row r="28" spans="1:48">
      <c r="P28" s="129"/>
    </row>
    <row r="29" spans="1:48" ht="29.45" customHeight="1">
      <c r="A29" s="69" t="s">
        <v>701</v>
      </c>
      <c r="P29" s="129"/>
    </row>
    <row r="30" spans="1:48" ht="13.9" customHeight="1">
      <c r="P30" s="129"/>
    </row>
    <row r="31" spans="1:48" ht="12.75" customHeight="1">
      <c r="A31" s="424" t="s">
        <v>438</v>
      </c>
      <c r="B31" s="424" t="s">
        <v>19</v>
      </c>
      <c r="C31" s="424" t="s">
        <v>439</v>
      </c>
      <c r="D31" s="424" t="s">
        <v>440</v>
      </c>
      <c r="E31" s="424"/>
      <c r="F31" s="424"/>
      <c r="G31" s="424"/>
      <c r="H31" s="424"/>
      <c r="I31" s="424"/>
      <c r="J31" s="424"/>
      <c r="K31" s="424"/>
      <c r="L31" s="424" t="s">
        <v>486</v>
      </c>
      <c r="P31" s="129"/>
    </row>
    <row r="32" spans="1:48" ht="12.75" customHeight="1">
      <c r="A32" s="424"/>
      <c r="B32" s="424"/>
      <c r="C32" s="424"/>
      <c r="D32" s="424" t="s">
        <v>487</v>
      </c>
      <c r="E32" s="424" t="s">
        <v>67</v>
      </c>
      <c r="F32" s="424"/>
      <c r="G32" s="424"/>
      <c r="H32" s="424"/>
      <c r="I32" s="424"/>
      <c r="J32" s="424"/>
      <c r="K32" s="424"/>
      <c r="L32" s="424"/>
      <c r="P32" s="129"/>
    </row>
    <row r="33" spans="1:16" ht="27" customHeight="1">
      <c r="A33" s="424"/>
      <c r="B33" s="424"/>
      <c r="C33" s="424"/>
      <c r="D33" s="424"/>
      <c r="E33" s="424" t="s">
        <v>488</v>
      </c>
      <c r="F33" s="424" t="s">
        <v>444</v>
      </c>
      <c r="G33" s="424" t="s">
        <v>445</v>
      </c>
      <c r="H33" s="424" t="s">
        <v>446</v>
      </c>
      <c r="I33" s="424"/>
      <c r="J33" s="424" t="s">
        <v>447</v>
      </c>
      <c r="K33" s="424"/>
      <c r="L33" s="424"/>
      <c r="P33" s="129"/>
    </row>
    <row r="34" spans="1:16" ht="67.900000000000006" customHeight="1">
      <c r="A34" s="424"/>
      <c r="B34" s="424"/>
      <c r="C34" s="424"/>
      <c r="D34" s="424"/>
      <c r="E34" s="424"/>
      <c r="F34" s="424"/>
      <c r="G34" s="424"/>
      <c r="H34" s="104" t="s">
        <v>448</v>
      </c>
      <c r="I34" s="104" t="s">
        <v>489</v>
      </c>
      <c r="J34" s="104" t="s">
        <v>448</v>
      </c>
      <c r="K34" s="124" t="s">
        <v>490</v>
      </c>
      <c r="L34" s="424"/>
      <c r="P34" s="129"/>
    </row>
    <row r="35" spans="1:16">
      <c r="A35" s="104">
        <v>1</v>
      </c>
      <c r="B35" s="104">
        <v>2</v>
      </c>
      <c r="C35" s="104">
        <v>3</v>
      </c>
      <c r="D35" s="104">
        <v>4</v>
      </c>
      <c r="E35" s="104">
        <v>5</v>
      </c>
      <c r="F35" s="104">
        <v>6</v>
      </c>
      <c r="G35" s="104">
        <v>7</v>
      </c>
      <c r="H35" s="104">
        <v>8</v>
      </c>
      <c r="I35" s="104">
        <v>9</v>
      </c>
      <c r="J35" s="104">
        <v>10</v>
      </c>
      <c r="K35" s="104">
        <v>11</v>
      </c>
      <c r="L35" s="104">
        <v>12</v>
      </c>
      <c r="P35" s="129"/>
    </row>
    <row r="36" spans="1:16" ht="25.5" customHeight="1">
      <c r="A36" s="124" t="s">
        <v>485</v>
      </c>
      <c r="B36" s="104" t="s">
        <v>30</v>
      </c>
      <c r="C36" s="292">
        <v>25.65</v>
      </c>
      <c r="D36" s="105">
        <f>E36+F36+G36+I36+K36</f>
        <v>60531.968421052639</v>
      </c>
      <c r="E36" s="290">
        <v>14029.708771929829</v>
      </c>
      <c r="F36" s="290">
        <v>1822.3222476573999</v>
      </c>
      <c r="G36" s="290">
        <v>21980.449243570674</v>
      </c>
      <c r="H36" s="104">
        <v>30</v>
      </c>
      <c r="I36" s="105">
        <f>(E36+F36+G36)*H36/100</f>
        <v>11349.744078947371</v>
      </c>
      <c r="J36" s="104">
        <v>30</v>
      </c>
      <c r="K36" s="105">
        <f>(E36+F36+G36)*J36/100</f>
        <v>11349.744078947371</v>
      </c>
      <c r="L36" s="290">
        <v>18631740</v>
      </c>
      <c r="P36" s="129">
        <f>C36*D36*12-L36</f>
        <v>-0.11999999731779099</v>
      </c>
    </row>
    <row r="37" spans="1:16" hidden="1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P37" s="129"/>
    </row>
    <row r="38" spans="1:16" hidden="1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P38" s="129"/>
    </row>
    <row r="39" spans="1:16">
      <c r="A39" s="134" t="s">
        <v>402</v>
      </c>
      <c r="B39" s="105" t="s">
        <v>31</v>
      </c>
      <c r="C39" s="105" t="s">
        <v>31</v>
      </c>
      <c r="D39" s="105">
        <f>SUM(D36:D38)</f>
        <v>60531.968421052639</v>
      </c>
      <c r="E39" s="105">
        <f>SUM(E36:E38)</f>
        <v>14029.708771929829</v>
      </c>
      <c r="F39" s="105">
        <f>SUM(F36:F38)</f>
        <v>1822.3222476573999</v>
      </c>
      <c r="G39" s="105">
        <f>SUM(G36:G38)</f>
        <v>21980.449243570674</v>
      </c>
      <c r="H39" s="105"/>
      <c r="I39" s="105">
        <f>SUM(I36:I38)</f>
        <v>11349.744078947371</v>
      </c>
      <c r="J39" s="105"/>
      <c r="K39" s="105">
        <f>SUM(K36:K38)</f>
        <v>11349.744078947371</v>
      </c>
      <c r="L39" s="105">
        <f>SUM(L36:L38)</f>
        <v>18631740</v>
      </c>
      <c r="M39" s="129">
        <v>18631740</v>
      </c>
      <c r="N39" s="129">
        <f>M39-L39</f>
        <v>0</v>
      </c>
      <c r="P39" s="129"/>
    </row>
    <row r="40" spans="1:16" ht="6" customHeight="1">
      <c r="P40" s="129"/>
    </row>
    <row r="41" spans="1:16" ht="42" customHeight="1">
      <c r="A41" s="69" t="s">
        <v>702</v>
      </c>
      <c r="P41" s="129"/>
    </row>
    <row r="42" spans="1:16" ht="9.6" customHeight="1">
      <c r="P42" s="129"/>
    </row>
    <row r="43" spans="1:16" ht="12.75" customHeight="1">
      <c r="A43" s="397" t="s">
        <v>438</v>
      </c>
      <c r="B43" s="397" t="s">
        <v>19</v>
      </c>
      <c r="C43" s="397" t="s">
        <v>439</v>
      </c>
      <c r="D43" s="70" t="s">
        <v>440</v>
      </c>
      <c r="E43" s="70"/>
      <c r="F43" s="70"/>
      <c r="G43" s="70"/>
      <c r="H43" s="70"/>
      <c r="I43" s="70"/>
      <c r="J43" s="70"/>
      <c r="K43" s="70"/>
      <c r="L43" s="397" t="s">
        <v>491</v>
      </c>
      <c r="P43" s="129"/>
    </row>
    <row r="44" spans="1:16" ht="12.75" customHeight="1">
      <c r="A44" s="397"/>
      <c r="B44" s="397"/>
      <c r="C44" s="397"/>
      <c r="D44" s="397" t="s">
        <v>487</v>
      </c>
      <c r="E44" s="70" t="s">
        <v>67</v>
      </c>
      <c r="F44" s="70"/>
      <c r="G44" s="70"/>
      <c r="H44" s="70"/>
      <c r="I44" s="70"/>
      <c r="J44" s="70"/>
      <c r="K44" s="70"/>
      <c r="L44" s="397"/>
      <c r="P44" s="129"/>
    </row>
    <row r="45" spans="1:16" ht="27.6" customHeight="1">
      <c r="A45" s="397"/>
      <c r="B45" s="397"/>
      <c r="C45" s="397"/>
      <c r="D45" s="397"/>
      <c r="E45" s="397" t="s">
        <v>492</v>
      </c>
      <c r="F45" s="397" t="s">
        <v>444</v>
      </c>
      <c r="G45" s="397" t="s">
        <v>445</v>
      </c>
      <c r="H45" s="397" t="s">
        <v>446</v>
      </c>
      <c r="I45" s="397"/>
      <c r="J45" s="397" t="s">
        <v>447</v>
      </c>
      <c r="K45" s="397"/>
      <c r="L45" s="397"/>
      <c r="P45" s="129"/>
    </row>
    <row r="46" spans="1:16" ht="67.900000000000006" customHeight="1">
      <c r="A46" s="397"/>
      <c r="B46" s="397"/>
      <c r="C46" s="397"/>
      <c r="D46" s="397"/>
      <c r="E46" s="397"/>
      <c r="F46" s="397"/>
      <c r="G46" s="397"/>
      <c r="H46" s="70" t="s">
        <v>448</v>
      </c>
      <c r="I46" s="70" t="s">
        <v>493</v>
      </c>
      <c r="J46" s="70" t="s">
        <v>448</v>
      </c>
      <c r="K46" s="70" t="s">
        <v>494</v>
      </c>
      <c r="L46" s="397"/>
      <c r="P46" s="129"/>
    </row>
    <row r="47" spans="1:16">
      <c r="A47" s="70">
        <v>1</v>
      </c>
      <c r="B47" s="70">
        <v>2</v>
      </c>
      <c r="C47" s="70">
        <v>3</v>
      </c>
      <c r="D47" s="70">
        <v>4</v>
      </c>
      <c r="E47" s="70">
        <v>5</v>
      </c>
      <c r="F47" s="70">
        <v>6</v>
      </c>
      <c r="G47" s="70">
        <v>7</v>
      </c>
      <c r="H47" s="70">
        <v>8</v>
      </c>
      <c r="I47" s="70">
        <v>9</v>
      </c>
      <c r="J47" s="70">
        <v>10</v>
      </c>
      <c r="K47" s="70">
        <v>11</v>
      </c>
      <c r="L47" s="70">
        <v>12</v>
      </c>
      <c r="P47" s="129"/>
    </row>
    <row r="48" spans="1:16" ht="19.5" customHeight="1">
      <c r="A48" s="124" t="s">
        <v>485</v>
      </c>
      <c r="B48" s="104" t="s">
        <v>30</v>
      </c>
      <c r="C48" s="137">
        <f>C36</f>
        <v>25.65</v>
      </c>
      <c r="D48" s="105">
        <f>E48+F48+G48+I48+K48</f>
        <v>60531.968421052639</v>
      </c>
      <c r="E48" s="105">
        <f>E36</f>
        <v>14029.708771929829</v>
      </c>
      <c r="F48" s="105">
        <f>F36</f>
        <v>1822.3222476573999</v>
      </c>
      <c r="G48" s="105">
        <f>G36</f>
        <v>21980.449243570674</v>
      </c>
      <c r="H48" s="104">
        <v>30</v>
      </c>
      <c r="I48" s="105">
        <f>(E48+F48+G48)*H48/100</f>
        <v>11349.744078947371</v>
      </c>
      <c r="J48" s="104">
        <v>30</v>
      </c>
      <c r="K48" s="105">
        <f>(E48+F48+G48)*J48/100</f>
        <v>11349.744078947371</v>
      </c>
      <c r="L48" s="105">
        <f>L36</f>
        <v>18631740</v>
      </c>
      <c r="P48" s="129">
        <f>C48*D48*12-L48</f>
        <v>-0.11999999731779099</v>
      </c>
    </row>
    <row r="49" spans="1:48" hidden="1">
      <c r="A49" s="70"/>
      <c r="B49" s="138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48" hidden="1">
      <c r="A50" s="70"/>
      <c r="B50" s="138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1:48">
      <c r="A51" s="80" t="s">
        <v>402</v>
      </c>
      <c r="B51" s="80" t="s">
        <v>31</v>
      </c>
      <c r="C51" s="80" t="s">
        <v>31</v>
      </c>
      <c r="D51" s="80">
        <f>SUM(D48:D50)</f>
        <v>60531.968421052639</v>
      </c>
      <c r="E51" s="80">
        <f>SUM(E48:E50)</f>
        <v>14029.708771929829</v>
      </c>
      <c r="F51" s="80">
        <f>SUM(F48:F50)</f>
        <v>1822.3222476573999</v>
      </c>
      <c r="G51" s="80">
        <f>SUM(G48:G50)</f>
        <v>21980.449243570674</v>
      </c>
      <c r="H51" s="80"/>
      <c r="I51" s="80">
        <f>SUM(I48:I50)</f>
        <v>11349.744078947371</v>
      </c>
      <c r="J51" s="80"/>
      <c r="K51" s="80">
        <f>SUM(K48:K50)</f>
        <v>11349.744078947371</v>
      </c>
      <c r="L51" s="80">
        <f>SUM(L48:L50)</f>
        <v>18631740</v>
      </c>
      <c r="M51" s="129">
        <v>18631740</v>
      </c>
      <c r="N51" s="129">
        <f>M51-L51</f>
        <v>0</v>
      </c>
    </row>
    <row r="53" spans="1:48" ht="23.25" customHeight="1">
      <c r="A53" s="123" t="s">
        <v>453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</row>
    <row r="54" spans="1:48" ht="31.9" customHeight="1">
      <c r="A54" s="123" t="s">
        <v>454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</row>
    <row r="55" spans="1:48" ht="13.5" customHeight="1"/>
    <row r="56" spans="1:48" ht="12.75" customHeight="1">
      <c r="A56" s="424" t="s">
        <v>18</v>
      </c>
      <c r="B56" s="424" t="s">
        <v>19</v>
      </c>
      <c r="C56" s="424" t="s">
        <v>353</v>
      </c>
      <c r="D56" s="424"/>
      <c r="E56" s="424"/>
      <c r="F56" s="132"/>
      <c r="G56" s="132"/>
      <c r="H56" s="132"/>
      <c r="I56" s="132"/>
      <c r="J56" s="132"/>
      <c r="K56" s="132"/>
    </row>
    <row r="57" spans="1:48" ht="12" customHeight="1">
      <c r="A57" s="424"/>
      <c r="B57" s="424"/>
      <c r="C57" s="124" t="s">
        <v>698</v>
      </c>
      <c r="D57" s="70" t="s">
        <v>681</v>
      </c>
      <c r="E57" s="70" t="s">
        <v>694</v>
      </c>
      <c r="F57" s="132"/>
      <c r="G57" s="132"/>
      <c r="H57" s="132"/>
      <c r="I57" s="132"/>
      <c r="J57" s="132"/>
      <c r="K57" s="132"/>
    </row>
    <row r="58" spans="1:48" ht="10.15" customHeight="1">
      <c r="A58" s="424"/>
      <c r="B58" s="424"/>
      <c r="C58" s="424" t="s">
        <v>425</v>
      </c>
      <c r="D58" s="424" t="s">
        <v>356</v>
      </c>
      <c r="E58" s="424" t="s">
        <v>357</v>
      </c>
      <c r="F58" s="132"/>
      <c r="G58" s="132"/>
      <c r="H58" s="132"/>
      <c r="I58" s="132"/>
      <c r="J58" s="132"/>
      <c r="K58" s="132"/>
    </row>
    <row r="59" spans="1:48" ht="18.600000000000001" customHeight="1">
      <c r="A59" s="424"/>
      <c r="B59" s="424"/>
      <c r="C59" s="424"/>
      <c r="D59" s="424"/>
      <c r="E59" s="424"/>
      <c r="F59" s="132"/>
      <c r="G59" s="132"/>
      <c r="H59" s="132"/>
      <c r="I59" s="132"/>
      <c r="J59" s="132"/>
      <c r="K59" s="132"/>
    </row>
    <row r="60" spans="1:48" ht="20.25" customHeight="1">
      <c r="A60" s="124">
        <v>1</v>
      </c>
      <c r="B60" s="124">
        <v>2</v>
      </c>
      <c r="C60" s="124" t="s">
        <v>214</v>
      </c>
      <c r="D60" s="124" t="s">
        <v>215</v>
      </c>
      <c r="E60" s="124" t="s">
        <v>217</v>
      </c>
      <c r="F60" s="132"/>
      <c r="G60" s="132"/>
      <c r="H60" s="132"/>
      <c r="I60" s="132"/>
      <c r="J60" s="132"/>
      <c r="K60" s="132"/>
    </row>
    <row r="61" spans="1:48" ht="25.5">
      <c r="A61" s="124" t="s">
        <v>455</v>
      </c>
      <c r="B61" s="124" t="s">
        <v>359</v>
      </c>
      <c r="C61" s="124"/>
      <c r="D61" s="124"/>
      <c r="E61" s="124"/>
      <c r="F61" s="132"/>
      <c r="G61" s="132"/>
      <c r="H61" s="132"/>
      <c r="I61" s="132"/>
      <c r="J61" s="132"/>
      <c r="K61" s="132"/>
    </row>
    <row r="62" spans="1:48" ht="38.25">
      <c r="A62" s="124" t="s">
        <v>456</v>
      </c>
      <c r="B62" s="124" t="s">
        <v>361</v>
      </c>
      <c r="C62" s="124"/>
      <c r="D62" s="124"/>
      <c r="E62" s="124"/>
      <c r="F62" s="132"/>
      <c r="G62" s="132"/>
      <c r="H62" s="132"/>
      <c r="I62" s="132"/>
      <c r="J62" s="132"/>
      <c r="K62" s="132"/>
    </row>
    <row r="63" spans="1:48" ht="25.5">
      <c r="A63" s="124" t="s">
        <v>457</v>
      </c>
      <c r="B63" s="124" t="s">
        <v>363</v>
      </c>
      <c r="C63" s="124"/>
      <c r="D63" s="124"/>
      <c r="E63" s="124"/>
      <c r="F63" s="132"/>
      <c r="G63" s="132"/>
      <c r="H63" s="132"/>
      <c r="I63" s="132"/>
      <c r="J63" s="132"/>
      <c r="K63" s="132"/>
    </row>
    <row r="64" spans="1:48" ht="25.5">
      <c r="A64" s="124" t="s">
        <v>458</v>
      </c>
      <c r="B64" s="124" t="s">
        <v>381</v>
      </c>
      <c r="C64" s="124"/>
      <c r="D64" s="124"/>
      <c r="E64" s="124"/>
      <c r="F64" s="132"/>
      <c r="G64" s="132"/>
      <c r="H64" s="132"/>
      <c r="I64" s="132"/>
      <c r="J64" s="132"/>
      <c r="K64" s="132"/>
    </row>
    <row r="65" spans="1:46" ht="38.25">
      <c r="A65" s="124" t="s">
        <v>459</v>
      </c>
      <c r="B65" s="124" t="s">
        <v>383</v>
      </c>
      <c r="C65" s="124"/>
      <c r="D65" s="124"/>
      <c r="E65" s="124"/>
      <c r="F65" s="132"/>
      <c r="G65" s="132"/>
      <c r="H65" s="132"/>
      <c r="I65" s="132"/>
      <c r="J65" s="132"/>
      <c r="K65" s="132"/>
    </row>
    <row r="66" spans="1:46" ht="38.25">
      <c r="A66" s="124" t="s">
        <v>460</v>
      </c>
      <c r="B66" s="124" t="s">
        <v>385</v>
      </c>
      <c r="C66" s="124">
        <f>C61-C62+C63-C64+C65</f>
        <v>0</v>
      </c>
      <c r="D66" s="124">
        <f>D61-D62+D63-D64+D65</f>
        <v>0</v>
      </c>
      <c r="E66" s="124">
        <f>E61-E62+E63-E64+E65</f>
        <v>0</v>
      </c>
      <c r="F66" s="132"/>
      <c r="G66" s="132"/>
      <c r="H66" s="132"/>
      <c r="I66" s="132"/>
      <c r="J66" s="132"/>
      <c r="K66" s="132"/>
    </row>
    <row r="68" spans="1:46" ht="30.75" customHeight="1">
      <c r="A68" s="123" t="s">
        <v>461</v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</row>
    <row r="69" spans="1:46" ht="25.5" customHeight="1">
      <c r="A69" s="124" t="s">
        <v>462</v>
      </c>
      <c r="B69" s="124" t="s">
        <v>19</v>
      </c>
      <c r="C69" s="424" t="s">
        <v>463</v>
      </c>
      <c r="D69" s="424"/>
      <c r="E69" s="424"/>
      <c r="F69" s="424" t="s">
        <v>464</v>
      </c>
      <c r="G69" s="424"/>
      <c r="H69" s="424"/>
    </row>
    <row r="70" spans="1:46">
      <c r="A70" s="124"/>
      <c r="B70" s="124"/>
      <c r="C70" s="70" t="s">
        <v>648</v>
      </c>
      <c r="D70" s="70" t="s">
        <v>681</v>
      </c>
      <c r="E70" s="70" t="s">
        <v>694</v>
      </c>
      <c r="F70" s="70" t="s">
        <v>648</v>
      </c>
      <c r="G70" s="70" t="s">
        <v>681</v>
      </c>
      <c r="H70" s="70" t="s">
        <v>694</v>
      </c>
    </row>
    <row r="71" spans="1:46" ht="38.25" customHeight="1">
      <c r="A71" s="124"/>
      <c r="B71" s="124"/>
      <c r="C71" s="124" t="s">
        <v>355</v>
      </c>
      <c r="D71" s="124" t="s">
        <v>391</v>
      </c>
      <c r="E71" s="124" t="s">
        <v>392</v>
      </c>
      <c r="F71" s="124" t="s">
        <v>355</v>
      </c>
      <c r="G71" s="124" t="s">
        <v>391</v>
      </c>
      <c r="H71" s="124" t="s">
        <v>392</v>
      </c>
    </row>
    <row r="72" spans="1:46">
      <c r="A72" s="104">
        <v>1</v>
      </c>
      <c r="B72" s="104">
        <v>2</v>
      </c>
      <c r="C72" s="104">
        <v>3</v>
      </c>
      <c r="D72" s="104">
        <v>4</v>
      </c>
      <c r="E72" s="104">
        <v>5</v>
      </c>
      <c r="F72" s="104">
        <v>6</v>
      </c>
      <c r="G72" s="104">
        <v>7</v>
      </c>
      <c r="H72" s="104">
        <v>8</v>
      </c>
    </row>
    <row r="73" spans="1:46" ht="25.5">
      <c r="A73" s="124" t="s">
        <v>465</v>
      </c>
      <c r="B73" s="124" t="s">
        <v>359</v>
      </c>
      <c r="C73" s="124"/>
      <c r="D73" s="124"/>
      <c r="E73" s="124"/>
      <c r="F73" s="124"/>
      <c r="G73" s="124"/>
      <c r="H73" s="124"/>
    </row>
    <row r="74" spans="1:46">
      <c r="A74" s="124" t="s">
        <v>67</v>
      </c>
      <c r="B74" s="441" t="s">
        <v>466</v>
      </c>
      <c r="C74" s="134"/>
      <c r="D74" s="124"/>
      <c r="E74" s="124"/>
      <c r="F74" s="124"/>
      <c r="G74" s="124"/>
      <c r="H74" s="124"/>
    </row>
    <row r="75" spans="1:46">
      <c r="A75" s="124" t="s">
        <v>467</v>
      </c>
      <c r="B75" s="442"/>
      <c r="C75" s="105">
        <f>L27</f>
        <v>19628419.640000001</v>
      </c>
      <c r="D75" s="105">
        <f>L36</f>
        <v>18631740</v>
      </c>
      <c r="E75" s="105">
        <f>L48</f>
        <v>18631740</v>
      </c>
      <c r="F75" s="105">
        <f>F101/30.2*22</f>
        <v>4318247.8980132453</v>
      </c>
      <c r="G75" s="105">
        <f t="shared" ref="G75:H75" si="0">G101/30.2*22</f>
        <v>4098978.0794701986</v>
      </c>
      <c r="H75" s="105">
        <f t="shared" si="0"/>
        <v>4098978.0794701986</v>
      </c>
    </row>
    <row r="76" spans="1:46">
      <c r="A76" s="124" t="s">
        <v>468</v>
      </c>
      <c r="B76" s="124" t="s">
        <v>469</v>
      </c>
      <c r="C76" s="124"/>
      <c r="D76" s="124"/>
      <c r="E76" s="124"/>
      <c r="F76" s="124"/>
      <c r="G76" s="124"/>
      <c r="H76" s="124"/>
    </row>
    <row r="77" spans="1:46" ht="38.25">
      <c r="A77" s="124" t="s">
        <v>470</v>
      </c>
      <c r="B77" s="124" t="s">
        <v>471</v>
      </c>
      <c r="C77" s="124"/>
      <c r="D77" s="124"/>
      <c r="E77" s="124"/>
      <c r="F77" s="124"/>
      <c r="G77" s="124"/>
      <c r="H77" s="124"/>
    </row>
    <row r="78" spans="1:46" ht="27.75" customHeight="1">
      <c r="A78" s="124" t="s">
        <v>472</v>
      </c>
      <c r="B78" s="124" t="s">
        <v>361</v>
      </c>
      <c r="C78" s="124"/>
      <c r="D78" s="124"/>
      <c r="E78" s="124"/>
      <c r="F78" s="124"/>
      <c r="G78" s="124"/>
      <c r="H78" s="124"/>
    </row>
    <row r="79" spans="1:46" ht="13.15" customHeight="1">
      <c r="A79" s="124" t="s">
        <v>67</v>
      </c>
      <c r="B79" s="441" t="s">
        <v>473</v>
      </c>
      <c r="C79" s="134"/>
      <c r="D79" s="134"/>
      <c r="E79" s="124"/>
      <c r="F79" s="124"/>
      <c r="G79" s="124"/>
      <c r="H79" s="124"/>
    </row>
    <row r="80" spans="1:46" ht="38.25">
      <c r="A80" s="124" t="s">
        <v>474</v>
      </c>
      <c r="B80" s="442"/>
      <c r="C80" s="105">
        <f>C75</f>
        <v>19628419.640000001</v>
      </c>
      <c r="D80" s="105">
        <f t="shared" ref="D80:E80" si="1">D75</f>
        <v>18631740</v>
      </c>
      <c r="E80" s="105">
        <f t="shared" si="1"/>
        <v>18631740</v>
      </c>
      <c r="F80" s="105">
        <f>F101/30.2*2.9</f>
        <v>569223.58655629144</v>
      </c>
      <c r="G80" s="105">
        <f t="shared" ref="G80:H80" si="2">G101/30.2*2.9</f>
        <v>540319.83774834441</v>
      </c>
      <c r="H80" s="105">
        <f t="shared" si="2"/>
        <v>540319.83774834441</v>
      </c>
    </row>
    <row r="81" spans="1:27" ht="38.25">
      <c r="A81" s="124" t="s">
        <v>475</v>
      </c>
      <c r="B81" s="124" t="s">
        <v>476</v>
      </c>
      <c r="C81" s="124"/>
      <c r="D81" s="124"/>
      <c r="E81" s="124"/>
      <c r="F81" s="124"/>
      <c r="G81" s="124"/>
      <c r="H81" s="124"/>
    </row>
    <row r="82" spans="1:27" ht="41.25" customHeight="1">
      <c r="A82" s="124" t="s">
        <v>477</v>
      </c>
      <c r="B82" s="124" t="s">
        <v>478</v>
      </c>
      <c r="C82" s="105">
        <f>C75</f>
        <v>19628419.640000001</v>
      </c>
      <c r="D82" s="105">
        <f t="shared" ref="D82:E82" si="3">D75</f>
        <v>18631740</v>
      </c>
      <c r="E82" s="105">
        <f t="shared" si="3"/>
        <v>18631740</v>
      </c>
      <c r="F82" s="105">
        <f>F101/30.2*0.2</f>
        <v>39256.799072847687</v>
      </c>
      <c r="G82" s="105">
        <f t="shared" ref="G82:H82" si="4">G101/30.2*0.2</f>
        <v>37263.437086092716</v>
      </c>
      <c r="H82" s="105">
        <f t="shared" si="4"/>
        <v>37263.437086092716</v>
      </c>
    </row>
    <row r="83" spans="1:27" ht="51">
      <c r="A83" s="124" t="s">
        <v>479</v>
      </c>
      <c r="B83" s="124" t="s">
        <v>480</v>
      </c>
      <c r="C83" s="124"/>
      <c r="D83" s="124"/>
      <c r="E83" s="124"/>
      <c r="F83" s="124"/>
      <c r="G83" s="124"/>
      <c r="H83" s="124"/>
    </row>
    <row r="84" spans="1:27" ht="51">
      <c r="A84" s="124" t="s">
        <v>479</v>
      </c>
      <c r="B84" s="124"/>
      <c r="C84" s="124"/>
      <c r="D84" s="124"/>
      <c r="E84" s="124"/>
      <c r="F84" s="124"/>
      <c r="G84" s="124"/>
      <c r="H84" s="124"/>
    </row>
    <row r="85" spans="1:27" ht="24" customHeight="1">
      <c r="A85" s="124" t="s">
        <v>481</v>
      </c>
      <c r="B85" s="124" t="s">
        <v>363</v>
      </c>
      <c r="C85" s="124"/>
      <c r="D85" s="124"/>
      <c r="E85" s="124"/>
      <c r="F85" s="124"/>
      <c r="G85" s="124"/>
      <c r="H85" s="124"/>
    </row>
    <row r="86" spans="1:27" ht="12.75" customHeight="1">
      <c r="A86" s="124" t="s">
        <v>67</v>
      </c>
      <c r="B86" s="441" t="s">
        <v>365</v>
      </c>
      <c r="C86" s="124"/>
      <c r="D86" s="124"/>
      <c r="E86" s="124"/>
      <c r="F86" s="124"/>
      <c r="G86" s="124"/>
      <c r="H86" s="124"/>
    </row>
    <row r="87" spans="1:27" ht="38.25">
      <c r="A87" s="124" t="s">
        <v>482</v>
      </c>
      <c r="B87" s="442"/>
      <c r="C87" s="105">
        <f>C75</f>
        <v>19628419.640000001</v>
      </c>
      <c r="D87" s="105">
        <f t="shared" ref="D87:E87" si="5">D75</f>
        <v>18631740</v>
      </c>
      <c r="E87" s="105">
        <f t="shared" si="5"/>
        <v>18631740</v>
      </c>
      <c r="F87" s="105">
        <f>F101/30.2*5.1</f>
        <v>1001048.3763576159</v>
      </c>
      <c r="G87" s="105">
        <f t="shared" ref="G87:H87" si="6">G101/30.2*5.1</f>
        <v>950217.64569536422</v>
      </c>
      <c r="H87" s="105">
        <f t="shared" si="6"/>
        <v>950217.64569536422</v>
      </c>
    </row>
    <row r="88" spans="1:27">
      <c r="A88" s="134" t="s">
        <v>402</v>
      </c>
      <c r="B88" s="134" t="s">
        <v>403</v>
      </c>
      <c r="C88" s="134" t="s">
        <v>31</v>
      </c>
      <c r="D88" s="134" t="s">
        <v>31</v>
      </c>
      <c r="E88" s="134" t="s">
        <v>31</v>
      </c>
      <c r="F88" s="105">
        <f>SUM(F73:F87)</f>
        <v>5927776.6600000001</v>
      </c>
      <c r="G88" s="105">
        <f>SUM(G73:G87)</f>
        <v>5626778.9999999991</v>
      </c>
      <c r="H88" s="105">
        <f>SUM(H73:H87)</f>
        <v>5626778.9999999991</v>
      </c>
      <c r="I88" s="129"/>
      <c r="J88" s="129"/>
      <c r="M88" s="135"/>
      <c r="N88" s="129"/>
    </row>
    <row r="89" spans="1:27" ht="35.25" customHeight="1">
      <c r="A89" s="443" t="s">
        <v>495</v>
      </c>
      <c r="B89" s="443"/>
      <c r="C89" s="443"/>
      <c r="D89" s="443"/>
      <c r="E89" s="443"/>
      <c r="F89" s="443"/>
      <c r="G89" s="443"/>
      <c r="H89" s="443"/>
      <c r="I89" s="443"/>
      <c r="J89" s="443"/>
      <c r="K89" s="443"/>
      <c r="L89" s="443"/>
    </row>
    <row r="90" spans="1:27">
      <c r="F90" s="136"/>
    </row>
    <row r="91" spans="1:27" s="9" customFormat="1" ht="23.25" customHeight="1">
      <c r="A91" s="10" t="s">
        <v>621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s="9" customFormat="1" ht="31.9" customHeight="1">
      <c r="A92" s="10" t="s">
        <v>622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s="9" customFormat="1" ht="13.5" customHeight="1"/>
    <row r="94" spans="1:27" s="9" customFormat="1" ht="13.5" customHeight="1">
      <c r="A94" s="440" t="s">
        <v>18</v>
      </c>
      <c r="B94" s="440" t="s">
        <v>19</v>
      </c>
      <c r="C94" s="440" t="s">
        <v>353</v>
      </c>
      <c r="D94" s="440"/>
      <c r="E94" s="440"/>
      <c r="F94" s="38"/>
      <c r="G94" s="38"/>
      <c r="H94" s="38"/>
      <c r="I94" s="38"/>
      <c r="J94" s="38"/>
      <c r="K94" s="38"/>
    </row>
    <row r="95" spans="1:27" s="9" customFormat="1" ht="12" customHeight="1">
      <c r="A95" s="440"/>
      <c r="B95" s="440"/>
      <c r="C95" s="124" t="s">
        <v>698</v>
      </c>
      <c r="D95" s="70" t="s">
        <v>681</v>
      </c>
      <c r="E95" s="70" t="s">
        <v>694</v>
      </c>
      <c r="F95" s="38"/>
      <c r="G95" s="38"/>
      <c r="H95" s="38"/>
      <c r="I95" s="38"/>
      <c r="J95" s="38"/>
      <c r="K95" s="38"/>
    </row>
    <row r="96" spans="1:27" s="9" customFormat="1" ht="38.25">
      <c r="A96" s="440"/>
      <c r="B96" s="440"/>
      <c r="C96" s="198" t="s">
        <v>425</v>
      </c>
      <c r="D96" s="198" t="s">
        <v>356</v>
      </c>
      <c r="E96" s="198" t="s">
        <v>357</v>
      </c>
      <c r="F96" s="38"/>
      <c r="G96" s="38"/>
      <c r="H96" s="38"/>
      <c r="I96" s="38"/>
      <c r="J96" s="38"/>
      <c r="K96" s="38"/>
    </row>
    <row r="97" spans="1:11" s="9" customFormat="1" ht="12.75" customHeight="1">
      <c r="A97" s="440"/>
      <c r="B97" s="440"/>
      <c r="C97" s="198"/>
      <c r="D97" s="198"/>
      <c r="E97" s="198"/>
      <c r="F97" s="38"/>
      <c r="G97" s="38"/>
      <c r="H97" s="38"/>
      <c r="I97" s="38"/>
      <c r="J97" s="38"/>
      <c r="K97" s="38"/>
    </row>
    <row r="98" spans="1:11" s="9" customFormat="1" ht="21" customHeight="1">
      <c r="A98" s="198">
        <v>1</v>
      </c>
      <c r="B98" s="198">
        <v>2</v>
      </c>
      <c r="C98" s="198" t="s">
        <v>214</v>
      </c>
      <c r="D98" s="198" t="s">
        <v>215</v>
      </c>
      <c r="E98" s="198" t="s">
        <v>217</v>
      </c>
      <c r="F98" s="38"/>
      <c r="G98" s="38"/>
      <c r="H98" s="38"/>
      <c r="I98" s="38"/>
      <c r="J98" s="38"/>
      <c r="K98" s="38"/>
    </row>
    <row r="99" spans="1:11" s="9" customFormat="1" ht="83.25" customHeight="1">
      <c r="A99" s="199" t="s">
        <v>623</v>
      </c>
      <c r="B99" s="198" t="s">
        <v>359</v>
      </c>
      <c r="C99" s="200">
        <v>0</v>
      </c>
      <c r="D99" s="200">
        <v>0</v>
      </c>
      <c r="E99" s="200">
        <v>0</v>
      </c>
      <c r="F99" s="38"/>
      <c r="G99" s="38"/>
      <c r="H99" s="38"/>
      <c r="I99" s="38"/>
      <c r="J99" s="38"/>
      <c r="K99" s="38"/>
    </row>
    <row r="100" spans="1:11" s="9" customFormat="1" ht="78.75" customHeight="1">
      <c r="A100" s="198" t="s">
        <v>624</v>
      </c>
      <c r="B100" s="198" t="s">
        <v>361</v>
      </c>
      <c r="C100" s="200">
        <v>7799.67</v>
      </c>
      <c r="D100" s="200">
        <v>0</v>
      </c>
      <c r="E100" s="200">
        <v>0</v>
      </c>
      <c r="F100" s="38"/>
      <c r="G100" s="38"/>
      <c r="H100" s="38"/>
      <c r="I100" s="38"/>
      <c r="J100" s="38"/>
      <c r="K100" s="38"/>
    </row>
    <row r="101" spans="1:11">
      <c r="F101" s="226">
        <v>5927776.6600000001</v>
      </c>
      <c r="G101" s="226">
        <v>5626779</v>
      </c>
      <c r="H101" s="226">
        <v>5626779</v>
      </c>
    </row>
    <row r="102" spans="1:11">
      <c r="F102" s="226">
        <f>F101-F88</f>
        <v>0</v>
      </c>
      <c r="G102" s="226">
        <f>G101-G88</f>
        <v>0</v>
      </c>
      <c r="H102" s="226">
        <f>H101-H88</f>
        <v>0</v>
      </c>
    </row>
  </sheetData>
  <customSheetViews>
    <customSheetView guid="{05E486C0-6DBD-49B1-AF6A-BC8DF6FA107F}" scale="70" showPageBreaks="1" fitToPage="1" printArea="1" hiddenRows="1" view="pageBreakPreview" topLeftCell="A81">
      <selection activeCell="F102" sqref="F102:H102"/>
      <pageMargins left="0.19685039370078741" right="0.19685039370078741" top="0.19685039370078741" bottom="0.39370078740157483" header="0.19685039370078741" footer="0.19685039370078741"/>
      <printOptions horizontalCentered="1"/>
      <pageSetup paperSize="9" scale="64" firstPageNumber="25" fitToHeight="0" orientation="landscape" useFirstPageNumber="1" r:id="rId1"/>
      <headerFooter alignWithMargins="0">
        <oddHeader>&amp;C&amp;"Times New Roman,обычный"&amp;12&amp;P</oddHeader>
      </headerFooter>
    </customSheetView>
    <customSheetView guid="{1560E1D9-2BAE-4CE5-89DB-061432386600}" scale="70" showPageBreaks="1" fitToPage="1" printArea="1" hiddenRows="1" view="pageBreakPreview" topLeftCell="A81">
      <selection activeCell="F102" sqref="F102:H102"/>
      <pageMargins left="0.19685039370078741" right="0.19685039370078741" top="0.19685039370078741" bottom="0.39370078740157483" header="0.19685039370078741" footer="0.19685039370078741"/>
      <printOptions horizontalCentered="1"/>
      <pageSetup paperSize="9" scale="64" firstPageNumber="25" fitToHeight="0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55">
    <mergeCell ref="A94:A97"/>
    <mergeCell ref="B94:B97"/>
    <mergeCell ref="C94:E94"/>
    <mergeCell ref="A89:L89"/>
    <mergeCell ref="A56:A59"/>
    <mergeCell ref="B56:B59"/>
    <mergeCell ref="C56:E56"/>
    <mergeCell ref="C58:C59"/>
    <mergeCell ref="D58:D59"/>
    <mergeCell ref="E58:E59"/>
    <mergeCell ref="C69:E69"/>
    <mergeCell ref="F69:H69"/>
    <mergeCell ref="B74:B75"/>
    <mergeCell ref="B79:B80"/>
    <mergeCell ref="B86:B87"/>
    <mergeCell ref="A43:A46"/>
    <mergeCell ref="B43:B46"/>
    <mergeCell ref="C43:C46"/>
    <mergeCell ref="L43:L46"/>
    <mergeCell ref="D44:D46"/>
    <mergeCell ref="E45:E46"/>
    <mergeCell ref="F45:F46"/>
    <mergeCell ref="G45:G46"/>
    <mergeCell ref="H45:I45"/>
    <mergeCell ref="J45:K45"/>
    <mergeCell ref="L31:L34"/>
    <mergeCell ref="D32:D34"/>
    <mergeCell ref="E32:K32"/>
    <mergeCell ref="E33:E34"/>
    <mergeCell ref="F33:F34"/>
    <mergeCell ref="G33:G34"/>
    <mergeCell ref="H33:I33"/>
    <mergeCell ref="J33:K33"/>
    <mergeCell ref="A31:A34"/>
    <mergeCell ref="B31:B34"/>
    <mergeCell ref="C31:C34"/>
    <mergeCell ref="D31:K31"/>
    <mergeCell ref="A19:A22"/>
    <mergeCell ref="B19:B22"/>
    <mergeCell ref="C19:C22"/>
    <mergeCell ref="D19:K19"/>
    <mergeCell ref="L19:L22"/>
    <mergeCell ref="D20:D22"/>
    <mergeCell ref="E20:K20"/>
    <mergeCell ref="E21:E22"/>
    <mergeCell ref="F21:F22"/>
    <mergeCell ref="G21:G22"/>
    <mergeCell ref="H21:I21"/>
    <mergeCell ref="J21:K21"/>
    <mergeCell ref="A4:A7"/>
    <mergeCell ref="B4:B7"/>
    <mergeCell ref="C4:E4"/>
    <mergeCell ref="C6:C7"/>
    <mergeCell ref="D6:D7"/>
    <mergeCell ref="E6:E7"/>
  </mergeCells>
  <printOptions horizontalCentered="1"/>
  <pageMargins left="0.19685039370078741" right="0.19685039370078741" top="0.19685039370078741" bottom="0.39370078740157483" header="0.19685039370078741" footer="0.19685039370078741"/>
  <pageSetup paperSize="9" scale="64" firstPageNumber="25" fitToHeight="0" orientation="landscape" useFirstPageNumber="1" r:id="rId3"/>
  <headerFooter alignWithMargins="0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W103"/>
  <sheetViews>
    <sheetView view="pageBreakPreview" topLeftCell="A16" zoomScale="70" zoomScaleNormal="120" zoomScaleSheetLayoutView="70" workbookViewId="0">
      <selection activeCell="I66" sqref="I66"/>
    </sheetView>
  </sheetViews>
  <sheetFormatPr defaultColWidth="0.85546875" defaultRowHeight="12.75"/>
  <cols>
    <col min="1" max="1" width="30.28515625" style="69" customWidth="1"/>
    <col min="2" max="2" width="11.5703125" style="69" customWidth="1"/>
    <col min="3" max="3" width="18.28515625" style="69" customWidth="1"/>
    <col min="4" max="4" width="18.5703125" style="69" customWidth="1"/>
    <col min="5" max="5" width="20.28515625" style="69" customWidth="1"/>
    <col min="6" max="35" width="13.5703125" style="69" customWidth="1"/>
    <col min="36" max="36" width="11.42578125" style="69" bestFit="1" customWidth="1"/>
    <col min="37" max="37" width="10.28515625" style="69" customWidth="1"/>
    <col min="38" max="38" width="5.7109375" style="69" customWidth="1"/>
    <col min="39" max="256" width="0.85546875" style="69"/>
    <col min="257" max="257" width="30.28515625" style="69" customWidth="1"/>
    <col min="258" max="258" width="11.5703125" style="69" customWidth="1"/>
    <col min="259" max="259" width="18.28515625" style="69" customWidth="1"/>
    <col min="260" max="260" width="18.5703125" style="69" customWidth="1"/>
    <col min="261" max="261" width="20.28515625" style="69" customWidth="1"/>
    <col min="262" max="291" width="13.5703125" style="69" customWidth="1"/>
    <col min="292" max="292" width="11.42578125" style="69" bestFit="1" customWidth="1"/>
    <col min="293" max="293" width="10.28515625" style="69" customWidth="1"/>
    <col min="294" max="294" width="5.7109375" style="69" customWidth="1"/>
    <col min="295" max="512" width="0.85546875" style="69"/>
    <col min="513" max="513" width="30.28515625" style="69" customWidth="1"/>
    <col min="514" max="514" width="11.5703125" style="69" customWidth="1"/>
    <col min="515" max="515" width="18.28515625" style="69" customWidth="1"/>
    <col min="516" max="516" width="18.5703125" style="69" customWidth="1"/>
    <col min="517" max="517" width="20.28515625" style="69" customWidth="1"/>
    <col min="518" max="547" width="13.5703125" style="69" customWidth="1"/>
    <col min="548" max="548" width="11.42578125" style="69" bestFit="1" customWidth="1"/>
    <col min="549" max="549" width="10.28515625" style="69" customWidth="1"/>
    <col min="550" max="550" width="5.7109375" style="69" customWidth="1"/>
    <col min="551" max="768" width="0.85546875" style="69"/>
    <col min="769" max="769" width="30.28515625" style="69" customWidth="1"/>
    <col min="770" max="770" width="11.5703125" style="69" customWidth="1"/>
    <col min="771" max="771" width="18.28515625" style="69" customWidth="1"/>
    <col min="772" max="772" width="18.5703125" style="69" customWidth="1"/>
    <col min="773" max="773" width="20.28515625" style="69" customWidth="1"/>
    <col min="774" max="803" width="13.5703125" style="69" customWidth="1"/>
    <col min="804" max="804" width="11.42578125" style="69" bestFit="1" customWidth="1"/>
    <col min="805" max="805" width="10.28515625" style="69" customWidth="1"/>
    <col min="806" max="806" width="5.7109375" style="69" customWidth="1"/>
    <col min="807" max="1024" width="0.85546875" style="69"/>
    <col min="1025" max="1025" width="30.28515625" style="69" customWidth="1"/>
    <col min="1026" max="1026" width="11.5703125" style="69" customWidth="1"/>
    <col min="1027" max="1027" width="18.28515625" style="69" customWidth="1"/>
    <col min="1028" max="1028" width="18.5703125" style="69" customWidth="1"/>
    <col min="1029" max="1029" width="20.28515625" style="69" customWidth="1"/>
    <col min="1030" max="1059" width="13.5703125" style="69" customWidth="1"/>
    <col min="1060" max="1060" width="11.42578125" style="69" bestFit="1" customWidth="1"/>
    <col min="1061" max="1061" width="10.28515625" style="69" customWidth="1"/>
    <col min="1062" max="1062" width="5.7109375" style="69" customWidth="1"/>
    <col min="1063" max="1280" width="0.85546875" style="69"/>
    <col min="1281" max="1281" width="30.28515625" style="69" customWidth="1"/>
    <col min="1282" max="1282" width="11.5703125" style="69" customWidth="1"/>
    <col min="1283" max="1283" width="18.28515625" style="69" customWidth="1"/>
    <col min="1284" max="1284" width="18.5703125" style="69" customWidth="1"/>
    <col min="1285" max="1285" width="20.28515625" style="69" customWidth="1"/>
    <col min="1286" max="1315" width="13.5703125" style="69" customWidth="1"/>
    <col min="1316" max="1316" width="11.42578125" style="69" bestFit="1" customWidth="1"/>
    <col min="1317" max="1317" width="10.28515625" style="69" customWidth="1"/>
    <col min="1318" max="1318" width="5.7109375" style="69" customWidth="1"/>
    <col min="1319" max="1536" width="0.85546875" style="69"/>
    <col min="1537" max="1537" width="30.28515625" style="69" customWidth="1"/>
    <col min="1538" max="1538" width="11.5703125" style="69" customWidth="1"/>
    <col min="1539" max="1539" width="18.28515625" style="69" customWidth="1"/>
    <col min="1540" max="1540" width="18.5703125" style="69" customWidth="1"/>
    <col min="1541" max="1541" width="20.28515625" style="69" customWidth="1"/>
    <col min="1542" max="1571" width="13.5703125" style="69" customWidth="1"/>
    <col min="1572" max="1572" width="11.42578125" style="69" bestFit="1" customWidth="1"/>
    <col min="1573" max="1573" width="10.28515625" style="69" customWidth="1"/>
    <col min="1574" max="1574" width="5.7109375" style="69" customWidth="1"/>
    <col min="1575" max="1792" width="0.85546875" style="69"/>
    <col min="1793" max="1793" width="30.28515625" style="69" customWidth="1"/>
    <col min="1794" max="1794" width="11.5703125" style="69" customWidth="1"/>
    <col min="1795" max="1795" width="18.28515625" style="69" customWidth="1"/>
    <col min="1796" max="1796" width="18.5703125" style="69" customWidth="1"/>
    <col min="1797" max="1797" width="20.28515625" style="69" customWidth="1"/>
    <col min="1798" max="1827" width="13.5703125" style="69" customWidth="1"/>
    <col min="1828" max="1828" width="11.42578125" style="69" bestFit="1" customWidth="1"/>
    <col min="1829" max="1829" width="10.28515625" style="69" customWidth="1"/>
    <col min="1830" max="1830" width="5.7109375" style="69" customWidth="1"/>
    <col min="1831" max="2048" width="0.85546875" style="69"/>
    <col min="2049" max="2049" width="30.28515625" style="69" customWidth="1"/>
    <col min="2050" max="2050" width="11.5703125" style="69" customWidth="1"/>
    <col min="2051" max="2051" width="18.28515625" style="69" customWidth="1"/>
    <col min="2052" max="2052" width="18.5703125" style="69" customWidth="1"/>
    <col min="2053" max="2053" width="20.28515625" style="69" customWidth="1"/>
    <col min="2054" max="2083" width="13.5703125" style="69" customWidth="1"/>
    <col min="2084" max="2084" width="11.42578125" style="69" bestFit="1" customWidth="1"/>
    <col min="2085" max="2085" width="10.28515625" style="69" customWidth="1"/>
    <col min="2086" max="2086" width="5.7109375" style="69" customWidth="1"/>
    <col min="2087" max="2304" width="0.85546875" style="69"/>
    <col min="2305" max="2305" width="30.28515625" style="69" customWidth="1"/>
    <col min="2306" max="2306" width="11.5703125" style="69" customWidth="1"/>
    <col min="2307" max="2307" width="18.28515625" style="69" customWidth="1"/>
    <col min="2308" max="2308" width="18.5703125" style="69" customWidth="1"/>
    <col min="2309" max="2309" width="20.28515625" style="69" customWidth="1"/>
    <col min="2310" max="2339" width="13.5703125" style="69" customWidth="1"/>
    <col min="2340" max="2340" width="11.42578125" style="69" bestFit="1" customWidth="1"/>
    <col min="2341" max="2341" width="10.28515625" style="69" customWidth="1"/>
    <col min="2342" max="2342" width="5.7109375" style="69" customWidth="1"/>
    <col min="2343" max="2560" width="0.85546875" style="69"/>
    <col min="2561" max="2561" width="30.28515625" style="69" customWidth="1"/>
    <col min="2562" max="2562" width="11.5703125" style="69" customWidth="1"/>
    <col min="2563" max="2563" width="18.28515625" style="69" customWidth="1"/>
    <col min="2564" max="2564" width="18.5703125" style="69" customWidth="1"/>
    <col min="2565" max="2565" width="20.28515625" style="69" customWidth="1"/>
    <col min="2566" max="2595" width="13.5703125" style="69" customWidth="1"/>
    <col min="2596" max="2596" width="11.42578125" style="69" bestFit="1" customWidth="1"/>
    <col min="2597" max="2597" width="10.28515625" style="69" customWidth="1"/>
    <col min="2598" max="2598" width="5.7109375" style="69" customWidth="1"/>
    <col min="2599" max="2816" width="0.85546875" style="69"/>
    <col min="2817" max="2817" width="30.28515625" style="69" customWidth="1"/>
    <col min="2818" max="2818" width="11.5703125" style="69" customWidth="1"/>
    <col min="2819" max="2819" width="18.28515625" style="69" customWidth="1"/>
    <col min="2820" max="2820" width="18.5703125" style="69" customWidth="1"/>
    <col min="2821" max="2821" width="20.28515625" style="69" customWidth="1"/>
    <col min="2822" max="2851" width="13.5703125" style="69" customWidth="1"/>
    <col min="2852" max="2852" width="11.42578125" style="69" bestFit="1" customWidth="1"/>
    <col min="2853" max="2853" width="10.28515625" style="69" customWidth="1"/>
    <col min="2854" max="2854" width="5.7109375" style="69" customWidth="1"/>
    <col min="2855" max="3072" width="0.85546875" style="69"/>
    <col min="3073" max="3073" width="30.28515625" style="69" customWidth="1"/>
    <col min="3074" max="3074" width="11.5703125" style="69" customWidth="1"/>
    <col min="3075" max="3075" width="18.28515625" style="69" customWidth="1"/>
    <col min="3076" max="3076" width="18.5703125" style="69" customWidth="1"/>
    <col min="3077" max="3077" width="20.28515625" style="69" customWidth="1"/>
    <col min="3078" max="3107" width="13.5703125" style="69" customWidth="1"/>
    <col min="3108" max="3108" width="11.42578125" style="69" bestFit="1" customWidth="1"/>
    <col min="3109" max="3109" width="10.28515625" style="69" customWidth="1"/>
    <col min="3110" max="3110" width="5.7109375" style="69" customWidth="1"/>
    <col min="3111" max="3328" width="0.85546875" style="69"/>
    <col min="3329" max="3329" width="30.28515625" style="69" customWidth="1"/>
    <col min="3330" max="3330" width="11.5703125" style="69" customWidth="1"/>
    <col min="3331" max="3331" width="18.28515625" style="69" customWidth="1"/>
    <col min="3332" max="3332" width="18.5703125" style="69" customWidth="1"/>
    <col min="3333" max="3333" width="20.28515625" style="69" customWidth="1"/>
    <col min="3334" max="3363" width="13.5703125" style="69" customWidth="1"/>
    <col min="3364" max="3364" width="11.42578125" style="69" bestFit="1" customWidth="1"/>
    <col min="3365" max="3365" width="10.28515625" style="69" customWidth="1"/>
    <col min="3366" max="3366" width="5.7109375" style="69" customWidth="1"/>
    <col min="3367" max="3584" width="0.85546875" style="69"/>
    <col min="3585" max="3585" width="30.28515625" style="69" customWidth="1"/>
    <col min="3586" max="3586" width="11.5703125" style="69" customWidth="1"/>
    <col min="3587" max="3587" width="18.28515625" style="69" customWidth="1"/>
    <col min="3588" max="3588" width="18.5703125" style="69" customWidth="1"/>
    <col min="3589" max="3589" width="20.28515625" style="69" customWidth="1"/>
    <col min="3590" max="3619" width="13.5703125" style="69" customWidth="1"/>
    <col min="3620" max="3620" width="11.42578125" style="69" bestFit="1" customWidth="1"/>
    <col min="3621" max="3621" width="10.28515625" style="69" customWidth="1"/>
    <col min="3622" max="3622" width="5.7109375" style="69" customWidth="1"/>
    <col min="3623" max="3840" width="0.85546875" style="69"/>
    <col min="3841" max="3841" width="30.28515625" style="69" customWidth="1"/>
    <col min="3842" max="3842" width="11.5703125" style="69" customWidth="1"/>
    <col min="3843" max="3843" width="18.28515625" style="69" customWidth="1"/>
    <col min="3844" max="3844" width="18.5703125" style="69" customWidth="1"/>
    <col min="3845" max="3845" width="20.28515625" style="69" customWidth="1"/>
    <col min="3846" max="3875" width="13.5703125" style="69" customWidth="1"/>
    <col min="3876" max="3876" width="11.42578125" style="69" bestFit="1" customWidth="1"/>
    <col min="3877" max="3877" width="10.28515625" style="69" customWidth="1"/>
    <col min="3878" max="3878" width="5.7109375" style="69" customWidth="1"/>
    <col min="3879" max="4096" width="0.85546875" style="69"/>
    <col min="4097" max="4097" width="30.28515625" style="69" customWidth="1"/>
    <col min="4098" max="4098" width="11.5703125" style="69" customWidth="1"/>
    <col min="4099" max="4099" width="18.28515625" style="69" customWidth="1"/>
    <col min="4100" max="4100" width="18.5703125" style="69" customWidth="1"/>
    <col min="4101" max="4101" width="20.28515625" style="69" customWidth="1"/>
    <col min="4102" max="4131" width="13.5703125" style="69" customWidth="1"/>
    <col min="4132" max="4132" width="11.42578125" style="69" bestFit="1" customWidth="1"/>
    <col min="4133" max="4133" width="10.28515625" style="69" customWidth="1"/>
    <col min="4134" max="4134" width="5.7109375" style="69" customWidth="1"/>
    <col min="4135" max="4352" width="0.85546875" style="69"/>
    <col min="4353" max="4353" width="30.28515625" style="69" customWidth="1"/>
    <col min="4354" max="4354" width="11.5703125" style="69" customWidth="1"/>
    <col min="4355" max="4355" width="18.28515625" style="69" customWidth="1"/>
    <col min="4356" max="4356" width="18.5703125" style="69" customWidth="1"/>
    <col min="4357" max="4357" width="20.28515625" style="69" customWidth="1"/>
    <col min="4358" max="4387" width="13.5703125" style="69" customWidth="1"/>
    <col min="4388" max="4388" width="11.42578125" style="69" bestFit="1" customWidth="1"/>
    <col min="4389" max="4389" width="10.28515625" style="69" customWidth="1"/>
    <col min="4390" max="4390" width="5.7109375" style="69" customWidth="1"/>
    <col min="4391" max="4608" width="0.85546875" style="69"/>
    <col min="4609" max="4609" width="30.28515625" style="69" customWidth="1"/>
    <col min="4610" max="4610" width="11.5703125" style="69" customWidth="1"/>
    <col min="4611" max="4611" width="18.28515625" style="69" customWidth="1"/>
    <col min="4612" max="4612" width="18.5703125" style="69" customWidth="1"/>
    <col min="4613" max="4613" width="20.28515625" style="69" customWidth="1"/>
    <col min="4614" max="4643" width="13.5703125" style="69" customWidth="1"/>
    <col min="4644" max="4644" width="11.42578125" style="69" bestFit="1" customWidth="1"/>
    <col min="4645" max="4645" width="10.28515625" style="69" customWidth="1"/>
    <col min="4646" max="4646" width="5.7109375" style="69" customWidth="1"/>
    <col min="4647" max="4864" width="0.85546875" style="69"/>
    <col min="4865" max="4865" width="30.28515625" style="69" customWidth="1"/>
    <col min="4866" max="4866" width="11.5703125" style="69" customWidth="1"/>
    <col min="4867" max="4867" width="18.28515625" style="69" customWidth="1"/>
    <col min="4868" max="4868" width="18.5703125" style="69" customWidth="1"/>
    <col min="4869" max="4869" width="20.28515625" style="69" customWidth="1"/>
    <col min="4870" max="4899" width="13.5703125" style="69" customWidth="1"/>
    <col min="4900" max="4900" width="11.42578125" style="69" bestFit="1" customWidth="1"/>
    <col min="4901" max="4901" width="10.28515625" style="69" customWidth="1"/>
    <col min="4902" max="4902" width="5.7109375" style="69" customWidth="1"/>
    <col min="4903" max="5120" width="0.85546875" style="69"/>
    <col min="5121" max="5121" width="30.28515625" style="69" customWidth="1"/>
    <col min="5122" max="5122" width="11.5703125" style="69" customWidth="1"/>
    <col min="5123" max="5123" width="18.28515625" style="69" customWidth="1"/>
    <col min="5124" max="5124" width="18.5703125" style="69" customWidth="1"/>
    <col min="5125" max="5125" width="20.28515625" style="69" customWidth="1"/>
    <col min="5126" max="5155" width="13.5703125" style="69" customWidth="1"/>
    <col min="5156" max="5156" width="11.42578125" style="69" bestFit="1" customWidth="1"/>
    <col min="5157" max="5157" width="10.28515625" style="69" customWidth="1"/>
    <col min="5158" max="5158" width="5.7109375" style="69" customWidth="1"/>
    <col min="5159" max="5376" width="0.85546875" style="69"/>
    <col min="5377" max="5377" width="30.28515625" style="69" customWidth="1"/>
    <col min="5378" max="5378" width="11.5703125" style="69" customWidth="1"/>
    <col min="5379" max="5379" width="18.28515625" style="69" customWidth="1"/>
    <col min="5380" max="5380" width="18.5703125" style="69" customWidth="1"/>
    <col min="5381" max="5381" width="20.28515625" style="69" customWidth="1"/>
    <col min="5382" max="5411" width="13.5703125" style="69" customWidth="1"/>
    <col min="5412" max="5412" width="11.42578125" style="69" bestFit="1" customWidth="1"/>
    <col min="5413" max="5413" width="10.28515625" style="69" customWidth="1"/>
    <col min="5414" max="5414" width="5.7109375" style="69" customWidth="1"/>
    <col min="5415" max="5632" width="0.85546875" style="69"/>
    <col min="5633" max="5633" width="30.28515625" style="69" customWidth="1"/>
    <col min="5634" max="5634" width="11.5703125" style="69" customWidth="1"/>
    <col min="5635" max="5635" width="18.28515625" style="69" customWidth="1"/>
    <col min="5636" max="5636" width="18.5703125" style="69" customWidth="1"/>
    <col min="5637" max="5637" width="20.28515625" style="69" customWidth="1"/>
    <col min="5638" max="5667" width="13.5703125" style="69" customWidth="1"/>
    <col min="5668" max="5668" width="11.42578125" style="69" bestFit="1" customWidth="1"/>
    <col min="5669" max="5669" width="10.28515625" style="69" customWidth="1"/>
    <col min="5670" max="5670" width="5.7109375" style="69" customWidth="1"/>
    <col min="5671" max="5888" width="0.85546875" style="69"/>
    <col min="5889" max="5889" width="30.28515625" style="69" customWidth="1"/>
    <col min="5890" max="5890" width="11.5703125" style="69" customWidth="1"/>
    <col min="5891" max="5891" width="18.28515625" style="69" customWidth="1"/>
    <col min="5892" max="5892" width="18.5703125" style="69" customWidth="1"/>
    <col min="5893" max="5893" width="20.28515625" style="69" customWidth="1"/>
    <col min="5894" max="5923" width="13.5703125" style="69" customWidth="1"/>
    <col min="5924" max="5924" width="11.42578125" style="69" bestFit="1" customWidth="1"/>
    <col min="5925" max="5925" width="10.28515625" style="69" customWidth="1"/>
    <col min="5926" max="5926" width="5.7109375" style="69" customWidth="1"/>
    <col min="5927" max="6144" width="0.85546875" style="69"/>
    <col min="6145" max="6145" width="30.28515625" style="69" customWidth="1"/>
    <col min="6146" max="6146" width="11.5703125" style="69" customWidth="1"/>
    <col min="6147" max="6147" width="18.28515625" style="69" customWidth="1"/>
    <col min="6148" max="6148" width="18.5703125" style="69" customWidth="1"/>
    <col min="6149" max="6149" width="20.28515625" style="69" customWidth="1"/>
    <col min="6150" max="6179" width="13.5703125" style="69" customWidth="1"/>
    <col min="6180" max="6180" width="11.42578125" style="69" bestFit="1" customWidth="1"/>
    <col min="6181" max="6181" width="10.28515625" style="69" customWidth="1"/>
    <col min="6182" max="6182" width="5.7109375" style="69" customWidth="1"/>
    <col min="6183" max="6400" width="0.85546875" style="69"/>
    <col min="6401" max="6401" width="30.28515625" style="69" customWidth="1"/>
    <col min="6402" max="6402" width="11.5703125" style="69" customWidth="1"/>
    <col min="6403" max="6403" width="18.28515625" style="69" customWidth="1"/>
    <col min="6404" max="6404" width="18.5703125" style="69" customWidth="1"/>
    <col min="6405" max="6405" width="20.28515625" style="69" customWidth="1"/>
    <col min="6406" max="6435" width="13.5703125" style="69" customWidth="1"/>
    <col min="6436" max="6436" width="11.42578125" style="69" bestFit="1" customWidth="1"/>
    <col min="6437" max="6437" width="10.28515625" style="69" customWidth="1"/>
    <col min="6438" max="6438" width="5.7109375" style="69" customWidth="1"/>
    <col min="6439" max="6656" width="0.85546875" style="69"/>
    <col min="6657" max="6657" width="30.28515625" style="69" customWidth="1"/>
    <col min="6658" max="6658" width="11.5703125" style="69" customWidth="1"/>
    <col min="6659" max="6659" width="18.28515625" style="69" customWidth="1"/>
    <col min="6660" max="6660" width="18.5703125" style="69" customWidth="1"/>
    <col min="6661" max="6661" width="20.28515625" style="69" customWidth="1"/>
    <col min="6662" max="6691" width="13.5703125" style="69" customWidth="1"/>
    <col min="6692" max="6692" width="11.42578125" style="69" bestFit="1" customWidth="1"/>
    <col min="6693" max="6693" width="10.28515625" style="69" customWidth="1"/>
    <col min="6694" max="6694" width="5.7109375" style="69" customWidth="1"/>
    <col min="6695" max="6912" width="0.85546875" style="69"/>
    <col min="6913" max="6913" width="30.28515625" style="69" customWidth="1"/>
    <col min="6914" max="6914" width="11.5703125" style="69" customWidth="1"/>
    <col min="6915" max="6915" width="18.28515625" style="69" customWidth="1"/>
    <col min="6916" max="6916" width="18.5703125" style="69" customWidth="1"/>
    <col min="6917" max="6917" width="20.28515625" style="69" customWidth="1"/>
    <col min="6918" max="6947" width="13.5703125" style="69" customWidth="1"/>
    <col min="6948" max="6948" width="11.42578125" style="69" bestFit="1" customWidth="1"/>
    <col min="6949" max="6949" width="10.28515625" style="69" customWidth="1"/>
    <col min="6950" max="6950" width="5.7109375" style="69" customWidth="1"/>
    <col min="6951" max="7168" width="0.85546875" style="69"/>
    <col min="7169" max="7169" width="30.28515625" style="69" customWidth="1"/>
    <col min="7170" max="7170" width="11.5703125" style="69" customWidth="1"/>
    <col min="7171" max="7171" width="18.28515625" style="69" customWidth="1"/>
    <col min="7172" max="7172" width="18.5703125" style="69" customWidth="1"/>
    <col min="7173" max="7173" width="20.28515625" style="69" customWidth="1"/>
    <col min="7174" max="7203" width="13.5703125" style="69" customWidth="1"/>
    <col min="7204" max="7204" width="11.42578125" style="69" bestFit="1" customWidth="1"/>
    <col min="7205" max="7205" width="10.28515625" style="69" customWidth="1"/>
    <col min="7206" max="7206" width="5.7109375" style="69" customWidth="1"/>
    <col min="7207" max="7424" width="0.85546875" style="69"/>
    <col min="7425" max="7425" width="30.28515625" style="69" customWidth="1"/>
    <col min="7426" max="7426" width="11.5703125" style="69" customWidth="1"/>
    <col min="7427" max="7427" width="18.28515625" style="69" customWidth="1"/>
    <col min="7428" max="7428" width="18.5703125" style="69" customWidth="1"/>
    <col min="7429" max="7429" width="20.28515625" style="69" customWidth="1"/>
    <col min="7430" max="7459" width="13.5703125" style="69" customWidth="1"/>
    <col min="7460" max="7460" width="11.42578125" style="69" bestFit="1" customWidth="1"/>
    <col min="7461" max="7461" width="10.28515625" style="69" customWidth="1"/>
    <col min="7462" max="7462" width="5.7109375" style="69" customWidth="1"/>
    <col min="7463" max="7680" width="0.85546875" style="69"/>
    <col min="7681" max="7681" width="30.28515625" style="69" customWidth="1"/>
    <col min="7682" max="7682" width="11.5703125" style="69" customWidth="1"/>
    <col min="7683" max="7683" width="18.28515625" style="69" customWidth="1"/>
    <col min="7684" max="7684" width="18.5703125" style="69" customWidth="1"/>
    <col min="7685" max="7685" width="20.28515625" style="69" customWidth="1"/>
    <col min="7686" max="7715" width="13.5703125" style="69" customWidth="1"/>
    <col min="7716" max="7716" width="11.42578125" style="69" bestFit="1" customWidth="1"/>
    <col min="7717" max="7717" width="10.28515625" style="69" customWidth="1"/>
    <col min="7718" max="7718" width="5.7109375" style="69" customWidth="1"/>
    <col min="7719" max="7936" width="0.85546875" style="69"/>
    <col min="7937" max="7937" width="30.28515625" style="69" customWidth="1"/>
    <col min="7938" max="7938" width="11.5703125" style="69" customWidth="1"/>
    <col min="7939" max="7939" width="18.28515625" style="69" customWidth="1"/>
    <col min="7940" max="7940" width="18.5703125" style="69" customWidth="1"/>
    <col min="7941" max="7941" width="20.28515625" style="69" customWidth="1"/>
    <col min="7942" max="7971" width="13.5703125" style="69" customWidth="1"/>
    <col min="7972" max="7972" width="11.42578125" style="69" bestFit="1" customWidth="1"/>
    <col min="7973" max="7973" width="10.28515625" style="69" customWidth="1"/>
    <col min="7974" max="7974" width="5.7109375" style="69" customWidth="1"/>
    <col min="7975" max="8192" width="0.85546875" style="69"/>
    <col min="8193" max="8193" width="30.28515625" style="69" customWidth="1"/>
    <col min="8194" max="8194" width="11.5703125" style="69" customWidth="1"/>
    <col min="8195" max="8195" width="18.28515625" style="69" customWidth="1"/>
    <col min="8196" max="8196" width="18.5703125" style="69" customWidth="1"/>
    <col min="8197" max="8197" width="20.28515625" style="69" customWidth="1"/>
    <col min="8198" max="8227" width="13.5703125" style="69" customWidth="1"/>
    <col min="8228" max="8228" width="11.42578125" style="69" bestFit="1" customWidth="1"/>
    <col min="8229" max="8229" width="10.28515625" style="69" customWidth="1"/>
    <col min="8230" max="8230" width="5.7109375" style="69" customWidth="1"/>
    <col min="8231" max="8448" width="0.85546875" style="69"/>
    <col min="8449" max="8449" width="30.28515625" style="69" customWidth="1"/>
    <col min="8450" max="8450" width="11.5703125" style="69" customWidth="1"/>
    <col min="8451" max="8451" width="18.28515625" style="69" customWidth="1"/>
    <col min="8452" max="8452" width="18.5703125" style="69" customWidth="1"/>
    <col min="8453" max="8453" width="20.28515625" style="69" customWidth="1"/>
    <col min="8454" max="8483" width="13.5703125" style="69" customWidth="1"/>
    <col min="8484" max="8484" width="11.42578125" style="69" bestFit="1" customWidth="1"/>
    <col min="8485" max="8485" width="10.28515625" style="69" customWidth="1"/>
    <col min="8486" max="8486" width="5.7109375" style="69" customWidth="1"/>
    <col min="8487" max="8704" width="0.85546875" style="69"/>
    <col min="8705" max="8705" width="30.28515625" style="69" customWidth="1"/>
    <col min="8706" max="8706" width="11.5703125" style="69" customWidth="1"/>
    <col min="8707" max="8707" width="18.28515625" style="69" customWidth="1"/>
    <col min="8708" max="8708" width="18.5703125" style="69" customWidth="1"/>
    <col min="8709" max="8709" width="20.28515625" style="69" customWidth="1"/>
    <col min="8710" max="8739" width="13.5703125" style="69" customWidth="1"/>
    <col min="8740" max="8740" width="11.42578125" style="69" bestFit="1" customWidth="1"/>
    <col min="8741" max="8741" width="10.28515625" style="69" customWidth="1"/>
    <col min="8742" max="8742" width="5.7109375" style="69" customWidth="1"/>
    <col min="8743" max="8960" width="0.85546875" style="69"/>
    <col min="8961" max="8961" width="30.28515625" style="69" customWidth="1"/>
    <col min="8962" max="8962" width="11.5703125" style="69" customWidth="1"/>
    <col min="8963" max="8963" width="18.28515625" style="69" customWidth="1"/>
    <col min="8964" max="8964" width="18.5703125" style="69" customWidth="1"/>
    <col min="8965" max="8965" width="20.28515625" style="69" customWidth="1"/>
    <col min="8966" max="8995" width="13.5703125" style="69" customWidth="1"/>
    <col min="8996" max="8996" width="11.42578125" style="69" bestFit="1" customWidth="1"/>
    <col min="8997" max="8997" width="10.28515625" style="69" customWidth="1"/>
    <col min="8998" max="8998" width="5.7109375" style="69" customWidth="1"/>
    <col min="8999" max="9216" width="0.85546875" style="69"/>
    <col min="9217" max="9217" width="30.28515625" style="69" customWidth="1"/>
    <col min="9218" max="9218" width="11.5703125" style="69" customWidth="1"/>
    <col min="9219" max="9219" width="18.28515625" style="69" customWidth="1"/>
    <col min="9220" max="9220" width="18.5703125" style="69" customWidth="1"/>
    <col min="9221" max="9221" width="20.28515625" style="69" customWidth="1"/>
    <col min="9222" max="9251" width="13.5703125" style="69" customWidth="1"/>
    <col min="9252" max="9252" width="11.42578125" style="69" bestFit="1" customWidth="1"/>
    <col min="9253" max="9253" width="10.28515625" style="69" customWidth="1"/>
    <col min="9254" max="9254" width="5.7109375" style="69" customWidth="1"/>
    <col min="9255" max="9472" width="0.85546875" style="69"/>
    <col min="9473" max="9473" width="30.28515625" style="69" customWidth="1"/>
    <col min="9474" max="9474" width="11.5703125" style="69" customWidth="1"/>
    <col min="9475" max="9475" width="18.28515625" style="69" customWidth="1"/>
    <col min="9476" max="9476" width="18.5703125" style="69" customWidth="1"/>
    <col min="9477" max="9477" width="20.28515625" style="69" customWidth="1"/>
    <col min="9478" max="9507" width="13.5703125" style="69" customWidth="1"/>
    <col min="9508" max="9508" width="11.42578125" style="69" bestFit="1" customWidth="1"/>
    <col min="9509" max="9509" width="10.28515625" style="69" customWidth="1"/>
    <col min="9510" max="9510" width="5.7109375" style="69" customWidth="1"/>
    <col min="9511" max="9728" width="0.85546875" style="69"/>
    <col min="9729" max="9729" width="30.28515625" style="69" customWidth="1"/>
    <col min="9730" max="9730" width="11.5703125" style="69" customWidth="1"/>
    <col min="9731" max="9731" width="18.28515625" style="69" customWidth="1"/>
    <col min="9732" max="9732" width="18.5703125" style="69" customWidth="1"/>
    <col min="9733" max="9733" width="20.28515625" style="69" customWidth="1"/>
    <col min="9734" max="9763" width="13.5703125" style="69" customWidth="1"/>
    <col min="9764" max="9764" width="11.42578125" style="69" bestFit="1" customWidth="1"/>
    <col min="9765" max="9765" width="10.28515625" style="69" customWidth="1"/>
    <col min="9766" max="9766" width="5.7109375" style="69" customWidth="1"/>
    <col min="9767" max="9984" width="0.85546875" style="69"/>
    <col min="9985" max="9985" width="30.28515625" style="69" customWidth="1"/>
    <col min="9986" max="9986" width="11.5703125" style="69" customWidth="1"/>
    <col min="9987" max="9987" width="18.28515625" style="69" customWidth="1"/>
    <col min="9988" max="9988" width="18.5703125" style="69" customWidth="1"/>
    <col min="9989" max="9989" width="20.28515625" style="69" customWidth="1"/>
    <col min="9990" max="10019" width="13.5703125" style="69" customWidth="1"/>
    <col min="10020" max="10020" width="11.42578125" style="69" bestFit="1" customWidth="1"/>
    <col min="10021" max="10021" width="10.28515625" style="69" customWidth="1"/>
    <col min="10022" max="10022" width="5.7109375" style="69" customWidth="1"/>
    <col min="10023" max="10240" width="0.85546875" style="69"/>
    <col min="10241" max="10241" width="30.28515625" style="69" customWidth="1"/>
    <col min="10242" max="10242" width="11.5703125" style="69" customWidth="1"/>
    <col min="10243" max="10243" width="18.28515625" style="69" customWidth="1"/>
    <col min="10244" max="10244" width="18.5703125" style="69" customWidth="1"/>
    <col min="10245" max="10245" width="20.28515625" style="69" customWidth="1"/>
    <col min="10246" max="10275" width="13.5703125" style="69" customWidth="1"/>
    <col min="10276" max="10276" width="11.42578125" style="69" bestFit="1" customWidth="1"/>
    <col min="10277" max="10277" width="10.28515625" style="69" customWidth="1"/>
    <col min="10278" max="10278" width="5.7109375" style="69" customWidth="1"/>
    <col min="10279" max="10496" width="0.85546875" style="69"/>
    <col min="10497" max="10497" width="30.28515625" style="69" customWidth="1"/>
    <col min="10498" max="10498" width="11.5703125" style="69" customWidth="1"/>
    <col min="10499" max="10499" width="18.28515625" style="69" customWidth="1"/>
    <col min="10500" max="10500" width="18.5703125" style="69" customWidth="1"/>
    <col min="10501" max="10501" width="20.28515625" style="69" customWidth="1"/>
    <col min="10502" max="10531" width="13.5703125" style="69" customWidth="1"/>
    <col min="10532" max="10532" width="11.42578125" style="69" bestFit="1" customWidth="1"/>
    <col min="10533" max="10533" width="10.28515625" style="69" customWidth="1"/>
    <col min="10534" max="10534" width="5.7109375" style="69" customWidth="1"/>
    <col min="10535" max="10752" width="0.85546875" style="69"/>
    <col min="10753" max="10753" width="30.28515625" style="69" customWidth="1"/>
    <col min="10754" max="10754" width="11.5703125" style="69" customWidth="1"/>
    <col min="10755" max="10755" width="18.28515625" style="69" customWidth="1"/>
    <col min="10756" max="10756" width="18.5703125" style="69" customWidth="1"/>
    <col min="10757" max="10757" width="20.28515625" style="69" customWidth="1"/>
    <col min="10758" max="10787" width="13.5703125" style="69" customWidth="1"/>
    <col min="10788" max="10788" width="11.42578125" style="69" bestFit="1" customWidth="1"/>
    <col min="10789" max="10789" width="10.28515625" style="69" customWidth="1"/>
    <col min="10790" max="10790" width="5.7109375" style="69" customWidth="1"/>
    <col min="10791" max="11008" width="0.85546875" style="69"/>
    <col min="11009" max="11009" width="30.28515625" style="69" customWidth="1"/>
    <col min="11010" max="11010" width="11.5703125" style="69" customWidth="1"/>
    <col min="11011" max="11011" width="18.28515625" style="69" customWidth="1"/>
    <col min="11012" max="11012" width="18.5703125" style="69" customWidth="1"/>
    <col min="11013" max="11013" width="20.28515625" style="69" customWidth="1"/>
    <col min="11014" max="11043" width="13.5703125" style="69" customWidth="1"/>
    <col min="11044" max="11044" width="11.42578125" style="69" bestFit="1" customWidth="1"/>
    <col min="11045" max="11045" width="10.28515625" style="69" customWidth="1"/>
    <col min="11046" max="11046" width="5.7109375" style="69" customWidth="1"/>
    <col min="11047" max="11264" width="0.85546875" style="69"/>
    <col min="11265" max="11265" width="30.28515625" style="69" customWidth="1"/>
    <col min="11266" max="11266" width="11.5703125" style="69" customWidth="1"/>
    <col min="11267" max="11267" width="18.28515625" style="69" customWidth="1"/>
    <col min="11268" max="11268" width="18.5703125" style="69" customWidth="1"/>
    <col min="11269" max="11269" width="20.28515625" style="69" customWidth="1"/>
    <col min="11270" max="11299" width="13.5703125" style="69" customWidth="1"/>
    <col min="11300" max="11300" width="11.42578125" style="69" bestFit="1" customWidth="1"/>
    <col min="11301" max="11301" width="10.28515625" style="69" customWidth="1"/>
    <col min="11302" max="11302" width="5.7109375" style="69" customWidth="1"/>
    <col min="11303" max="11520" width="0.85546875" style="69"/>
    <col min="11521" max="11521" width="30.28515625" style="69" customWidth="1"/>
    <col min="11522" max="11522" width="11.5703125" style="69" customWidth="1"/>
    <col min="11523" max="11523" width="18.28515625" style="69" customWidth="1"/>
    <col min="11524" max="11524" width="18.5703125" style="69" customWidth="1"/>
    <col min="11525" max="11525" width="20.28515625" style="69" customWidth="1"/>
    <col min="11526" max="11555" width="13.5703125" style="69" customWidth="1"/>
    <col min="11556" max="11556" width="11.42578125" style="69" bestFit="1" customWidth="1"/>
    <col min="11557" max="11557" width="10.28515625" style="69" customWidth="1"/>
    <col min="11558" max="11558" width="5.7109375" style="69" customWidth="1"/>
    <col min="11559" max="11776" width="0.85546875" style="69"/>
    <col min="11777" max="11777" width="30.28515625" style="69" customWidth="1"/>
    <col min="11778" max="11778" width="11.5703125" style="69" customWidth="1"/>
    <col min="11779" max="11779" width="18.28515625" style="69" customWidth="1"/>
    <col min="11780" max="11780" width="18.5703125" style="69" customWidth="1"/>
    <col min="11781" max="11781" width="20.28515625" style="69" customWidth="1"/>
    <col min="11782" max="11811" width="13.5703125" style="69" customWidth="1"/>
    <col min="11812" max="11812" width="11.42578125" style="69" bestFit="1" customWidth="1"/>
    <col min="11813" max="11813" width="10.28515625" style="69" customWidth="1"/>
    <col min="11814" max="11814" width="5.7109375" style="69" customWidth="1"/>
    <col min="11815" max="12032" width="0.85546875" style="69"/>
    <col min="12033" max="12033" width="30.28515625" style="69" customWidth="1"/>
    <col min="12034" max="12034" width="11.5703125" style="69" customWidth="1"/>
    <col min="12035" max="12035" width="18.28515625" style="69" customWidth="1"/>
    <col min="12036" max="12036" width="18.5703125" style="69" customWidth="1"/>
    <col min="12037" max="12037" width="20.28515625" style="69" customWidth="1"/>
    <col min="12038" max="12067" width="13.5703125" style="69" customWidth="1"/>
    <col min="12068" max="12068" width="11.42578125" style="69" bestFit="1" customWidth="1"/>
    <col min="12069" max="12069" width="10.28515625" style="69" customWidth="1"/>
    <col min="12070" max="12070" width="5.7109375" style="69" customWidth="1"/>
    <col min="12071" max="12288" width="0.85546875" style="69"/>
    <col min="12289" max="12289" width="30.28515625" style="69" customWidth="1"/>
    <col min="12290" max="12290" width="11.5703125" style="69" customWidth="1"/>
    <col min="12291" max="12291" width="18.28515625" style="69" customWidth="1"/>
    <col min="12292" max="12292" width="18.5703125" style="69" customWidth="1"/>
    <col min="12293" max="12293" width="20.28515625" style="69" customWidth="1"/>
    <col min="12294" max="12323" width="13.5703125" style="69" customWidth="1"/>
    <col min="12324" max="12324" width="11.42578125" style="69" bestFit="1" customWidth="1"/>
    <col min="12325" max="12325" width="10.28515625" style="69" customWidth="1"/>
    <col min="12326" max="12326" width="5.7109375" style="69" customWidth="1"/>
    <col min="12327" max="12544" width="0.85546875" style="69"/>
    <col min="12545" max="12545" width="30.28515625" style="69" customWidth="1"/>
    <col min="12546" max="12546" width="11.5703125" style="69" customWidth="1"/>
    <col min="12547" max="12547" width="18.28515625" style="69" customWidth="1"/>
    <col min="12548" max="12548" width="18.5703125" style="69" customWidth="1"/>
    <col min="12549" max="12549" width="20.28515625" style="69" customWidth="1"/>
    <col min="12550" max="12579" width="13.5703125" style="69" customWidth="1"/>
    <col min="12580" max="12580" width="11.42578125" style="69" bestFit="1" customWidth="1"/>
    <col min="12581" max="12581" width="10.28515625" style="69" customWidth="1"/>
    <col min="12582" max="12582" width="5.7109375" style="69" customWidth="1"/>
    <col min="12583" max="12800" width="0.85546875" style="69"/>
    <col min="12801" max="12801" width="30.28515625" style="69" customWidth="1"/>
    <col min="12802" max="12802" width="11.5703125" style="69" customWidth="1"/>
    <col min="12803" max="12803" width="18.28515625" style="69" customWidth="1"/>
    <col min="12804" max="12804" width="18.5703125" style="69" customWidth="1"/>
    <col min="12805" max="12805" width="20.28515625" style="69" customWidth="1"/>
    <col min="12806" max="12835" width="13.5703125" style="69" customWidth="1"/>
    <col min="12836" max="12836" width="11.42578125" style="69" bestFit="1" customWidth="1"/>
    <col min="12837" max="12837" width="10.28515625" style="69" customWidth="1"/>
    <col min="12838" max="12838" width="5.7109375" style="69" customWidth="1"/>
    <col min="12839" max="13056" width="0.85546875" style="69"/>
    <col min="13057" max="13057" width="30.28515625" style="69" customWidth="1"/>
    <col min="13058" max="13058" width="11.5703125" style="69" customWidth="1"/>
    <col min="13059" max="13059" width="18.28515625" style="69" customWidth="1"/>
    <col min="13060" max="13060" width="18.5703125" style="69" customWidth="1"/>
    <col min="13061" max="13061" width="20.28515625" style="69" customWidth="1"/>
    <col min="13062" max="13091" width="13.5703125" style="69" customWidth="1"/>
    <col min="13092" max="13092" width="11.42578125" style="69" bestFit="1" customWidth="1"/>
    <col min="13093" max="13093" width="10.28515625" style="69" customWidth="1"/>
    <col min="13094" max="13094" width="5.7109375" style="69" customWidth="1"/>
    <col min="13095" max="13312" width="0.85546875" style="69"/>
    <col min="13313" max="13313" width="30.28515625" style="69" customWidth="1"/>
    <col min="13314" max="13314" width="11.5703125" style="69" customWidth="1"/>
    <col min="13315" max="13315" width="18.28515625" style="69" customWidth="1"/>
    <col min="13316" max="13316" width="18.5703125" style="69" customWidth="1"/>
    <col min="13317" max="13317" width="20.28515625" style="69" customWidth="1"/>
    <col min="13318" max="13347" width="13.5703125" style="69" customWidth="1"/>
    <col min="13348" max="13348" width="11.42578125" style="69" bestFit="1" customWidth="1"/>
    <col min="13349" max="13349" width="10.28515625" style="69" customWidth="1"/>
    <col min="13350" max="13350" width="5.7109375" style="69" customWidth="1"/>
    <col min="13351" max="13568" width="0.85546875" style="69"/>
    <col min="13569" max="13569" width="30.28515625" style="69" customWidth="1"/>
    <col min="13570" max="13570" width="11.5703125" style="69" customWidth="1"/>
    <col min="13571" max="13571" width="18.28515625" style="69" customWidth="1"/>
    <col min="13572" max="13572" width="18.5703125" style="69" customWidth="1"/>
    <col min="13573" max="13573" width="20.28515625" style="69" customWidth="1"/>
    <col min="13574" max="13603" width="13.5703125" style="69" customWidth="1"/>
    <col min="13604" max="13604" width="11.42578125" style="69" bestFit="1" customWidth="1"/>
    <col min="13605" max="13605" width="10.28515625" style="69" customWidth="1"/>
    <col min="13606" max="13606" width="5.7109375" style="69" customWidth="1"/>
    <col min="13607" max="13824" width="0.85546875" style="69"/>
    <col min="13825" max="13825" width="30.28515625" style="69" customWidth="1"/>
    <col min="13826" max="13826" width="11.5703125" style="69" customWidth="1"/>
    <col min="13827" max="13827" width="18.28515625" style="69" customWidth="1"/>
    <col min="13828" max="13828" width="18.5703125" style="69" customWidth="1"/>
    <col min="13829" max="13829" width="20.28515625" style="69" customWidth="1"/>
    <col min="13830" max="13859" width="13.5703125" style="69" customWidth="1"/>
    <col min="13860" max="13860" width="11.42578125" style="69" bestFit="1" customWidth="1"/>
    <col min="13861" max="13861" width="10.28515625" style="69" customWidth="1"/>
    <col min="13862" max="13862" width="5.7109375" style="69" customWidth="1"/>
    <col min="13863" max="14080" width="0.85546875" style="69"/>
    <col min="14081" max="14081" width="30.28515625" style="69" customWidth="1"/>
    <col min="14082" max="14082" width="11.5703125" style="69" customWidth="1"/>
    <col min="14083" max="14083" width="18.28515625" style="69" customWidth="1"/>
    <col min="14084" max="14084" width="18.5703125" style="69" customWidth="1"/>
    <col min="14085" max="14085" width="20.28515625" style="69" customWidth="1"/>
    <col min="14086" max="14115" width="13.5703125" style="69" customWidth="1"/>
    <col min="14116" max="14116" width="11.42578125" style="69" bestFit="1" customWidth="1"/>
    <col min="14117" max="14117" width="10.28515625" style="69" customWidth="1"/>
    <col min="14118" max="14118" width="5.7109375" style="69" customWidth="1"/>
    <col min="14119" max="14336" width="0.85546875" style="69"/>
    <col min="14337" max="14337" width="30.28515625" style="69" customWidth="1"/>
    <col min="14338" max="14338" width="11.5703125" style="69" customWidth="1"/>
    <col min="14339" max="14339" width="18.28515625" style="69" customWidth="1"/>
    <col min="14340" max="14340" width="18.5703125" style="69" customWidth="1"/>
    <col min="14341" max="14341" width="20.28515625" style="69" customWidth="1"/>
    <col min="14342" max="14371" width="13.5703125" style="69" customWidth="1"/>
    <col min="14372" max="14372" width="11.42578125" style="69" bestFit="1" customWidth="1"/>
    <col min="14373" max="14373" width="10.28515625" style="69" customWidth="1"/>
    <col min="14374" max="14374" width="5.7109375" style="69" customWidth="1"/>
    <col min="14375" max="14592" width="0.85546875" style="69"/>
    <col min="14593" max="14593" width="30.28515625" style="69" customWidth="1"/>
    <col min="14594" max="14594" width="11.5703125" style="69" customWidth="1"/>
    <col min="14595" max="14595" width="18.28515625" style="69" customWidth="1"/>
    <col min="14596" max="14596" width="18.5703125" style="69" customWidth="1"/>
    <col min="14597" max="14597" width="20.28515625" style="69" customWidth="1"/>
    <col min="14598" max="14627" width="13.5703125" style="69" customWidth="1"/>
    <col min="14628" max="14628" width="11.42578125" style="69" bestFit="1" customWidth="1"/>
    <col min="14629" max="14629" width="10.28515625" style="69" customWidth="1"/>
    <col min="14630" max="14630" width="5.7109375" style="69" customWidth="1"/>
    <col min="14631" max="14848" width="0.85546875" style="69"/>
    <col min="14849" max="14849" width="30.28515625" style="69" customWidth="1"/>
    <col min="14850" max="14850" width="11.5703125" style="69" customWidth="1"/>
    <col min="14851" max="14851" width="18.28515625" style="69" customWidth="1"/>
    <col min="14852" max="14852" width="18.5703125" style="69" customWidth="1"/>
    <col min="14853" max="14853" width="20.28515625" style="69" customWidth="1"/>
    <col min="14854" max="14883" width="13.5703125" style="69" customWidth="1"/>
    <col min="14884" max="14884" width="11.42578125" style="69" bestFit="1" customWidth="1"/>
    <col min="14885" max="14885" width="10.28515625" style="69" customWidth="1"/>
    <col min="14886" max="14886" width="5.7109375" style="69" customWidth="1"/>
    <col min="14887" max="15104" width="0.85546875" style="69"/>
    <col min="15105" max="15105" width="30.28515625" style="69" customWidth="1"/>
    <col min="15106" max="15106" width="11.5703125" style="69" customWidth="1"/>
    <col min="15107" max="15107" width="18.28515625" style="69" customWidth="1"/>
    <col min="15108" max="15108" width="18.5703125" style="69" customWidth="1"/>
    <col min="15109" max="15109" width="20.28515625" style="69" customWidth="1"/>
    <col min="15110" max="15139" width="13.5703125" style="69" customWidth="1"/>
    <col min="15140" max="15140" width="11.42578125" style="69" bestFit="1" customWidth="1"/>
    <col min="15141" max="15141" width="10.28515625" style="69" customWidth="1"/>
    <col min="15142" max="15142" width="5.7109375" style="69" customWidth="1"/>
    <col min="15143" max="15360" width="0.85546875" style="69"/>
    <col min="15361" max="15361" width="30.28515625" style="69" customWidth="1"/>
    <col min="15362" max="15362" width="11.5703125" style="69" customWidth="1"/>
    <col min="15363" max="15363" width="18.28515625" style="69" customWidth="1"/>
    <col min="15364" max="15364" width="18.5703125" style="69" customWidth="1"/>
    <col min="15365" max="15365" width="20.28515625" style="69" customWidth="1"/>
    <col min="15366" max="15395" width="13.5703125" style="69" customWidth="1"/>
    <col min="15396" max="15396" width="11.42578125" style="69" bestFit="1" customWidth="1"/>
    <col min="15397" max="15397" width="10.28515625" style="69" customWidth="1"/>
    <col min="15398" max="15398" width="5.7109375" style="69" customWidth="1"/>
    <col min="15399" max="15616" width="0.85546875" style="69"/>
    <col min="15617" max="15617" width="30.28515625" style="69" customWidth="1"/>
    <col min="15618" max="15618" width="11.5703125" style="69" customWidth="1"/>
    <col min="15619" max="15619" width="18.28515625" style="69" customWidth="1"/>
    <col min="15620" max="15620" width="18.5703125" style="69" customWidth="1"/>
    <col min="15621" max="15621" width="20.28515625" style="69" customWidth="1"/>
    <col min="15622" max="15651" width="13.5703125" style="69" customWidth="1"/>
    <col min="15652" max="15652" width="11.42578125" style="69" bestFit="1" customWidth="1"/>
    <col min="15653" max="15653" width="10.28515625" style="69" customWidth="1"/>
    <col min="15654" max="15654" width="5.7109375" style="69" customWidth="1"/>
    <col min="15655" max="15872" width="0.85546875" style="69"/>
    <col min="15873" max="15873" width="30.28515625" style="69" customWidth="1"/>
    <col min="15874" max="15874" width="11.5703125" style="69" customWidth="1"/>
    <col min="15875" max="15875" width="18.28515625" style="69" customWidth="1"/>
    <col min="15876" max="15876" width="18.5703125" style="69" customWidth="1"/>
    <col min="15877" max="15877" width="20.28515625" style="69" customWidth="1"/>
    <col min="15878" max="15907" width="13.5703125" style="69" customWidth="1"/>
    <col min="15908" max="15908" width="11.42578125" style="69" bestFit="1" customWidth="1"/>
    <col min="15909" max="15909" width="10.28515625" style="69" customWidth="1"/>
    <col min="15910" max="15910" width="5.7109375" style="69" customWidth="1"/>
    <col min="15911" max="16128" width="0.85546875" style="69"/>
    <col min="16129" max="16129" width="30.28515625" style="69" customWidth="1"/>
    <col min="16130" max="16130" width="11.5703125" style="69" customWidth="1"/>
    <col min="16131" max="16131" width="18.28515625" style="69" customWidth="1"/>
    <col min="16132" max="16132" width="18.5703125" style="69" customWidth="1"/>
    <col min="16133" max="16133" width="20.28515625" style="69" customWidth="1"/>
    <col min="16134" max="16163" width="13.5703125" style="69" customWidth="1"/>
    <col min="16164" max="16164" width="11.42578125" style="69" bestFit="1" customWidth="1"/>
    <col min="16165" max="16165" width="10.28515625" style="69" customWidth="1"/>
    <col min="16166" max="16166" width="5.7109375" style="69" customWidth="1"/>
    <col min="16167" max="16384" width="0.85546875" style="69"/>
  </cols>
  <sheetData>
    <row r="1" spans="1:49" ht="18.75" customHeight="1">
      <c r="A1" s="123" t="s">
        <v>349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</row>
    <row r="2" spans="1:49" ht="18.75" customHeight="1">
      <c r="A2" s="123" t="s">
        <v>429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</row>
    <row r="3" spans="1:49" ht="41.45" customHeight="1">
      <c r="A3" s="447" t="s">
        <v>496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</row>
    <row r="4" spans="1:49" ht="12.75" customHeight="1">
      <c r="A4" s="424" t="s">
        <v>18</v>
      </c>
      <c r="B4" s="424" t="s">
        <v>19</v>
      </c>
      <c r="C4" s="424" t="s">
        <v>353</v>
      </c>
      <c r="D4" s="424"/>
      <c r="E4" s="424"/>
      <c r="F4" s="132"/>
      <c r="G4" s="132"/>
      <c r="H4" s="132"/>
      <c r="I4" s="132"/>
      <c r="J4" s="132"/>
      <c r="K4" s="132"/>
    </row>
    <row r="5" spans="1:49">
      <c r="A5" s="424"/>
      <c r="B5" s="424"/>
      <c r="C5" s="70" t="s">
        <v>648</v>
      </c>
      <c r="D5" s="70" t="s">
        <v>681</v>
      </c>
      <c r="E5" s="70" t="s">
        <v>694</v>
      </c>
      <c r="F5" s="132"/>
      <c r="G5" s="132"/>
      <c r="H5" s="132"/>
      <c r="I5" s="132"/>
      <c r="J5" s="132"/>
      <c r="K5" s="132"/>
    </row>
    <row r="6" spans="1:49" ht="12.75" customHeight="1">
      <c r="A6" s="424"/>
      <c r="B6" s="424"/>
      <c r="C6" s="424" t="s">
        <v>425</v>
      </c>
      <c r="D6" s="424" t="s">
        <v>356</v>
      </c>
      <c r="E6" s="424" t="s">
        <v>357</v>
      </c>
      <c r="F6" s="132"/>
      <c r="G6" s="132"/>
      <c r="H6" s="132"/>
      <c r="I6" s="132"/>
      <c r="J6" s="132"/>
      <c r="K6" s="132"/>
    </row>
    <row r="7" spans="1:49">
      <c r="A7" s="424"/>
      <c r="B7" s="424"/>
      <c r="C7" s="424"/>
      <c r="D7" s="424"/>
      <c r="E7" s="424"/>
      <c r="F7" s="132"/>
      <c r="G7" s="132"/>
      <c r="H7" s="132"/>
      <c r="I7" s="132"/>
      <c r="J7" s="132"/>
      <c r="K7" s="132"/>
    </row>
    <row r="8" spans="1:49">
      <c r="A8" s="104">
        <v>1</v>
      </c>
      <c r="B8" s="104">
        <v>2</v>
      </c>
      <c r="C8" s="104" t="s">
        <v>214</v>
      </c>
      <c r="D8" s="104" t="s">
        <v>215</v>
      </c>
      <c r="E8" s="104" t="s">
        <v>217</v>
      </c>
      <c r="F8" s="132"/>
      <c r="G8" s="132"/>
      <c r="H8" s="132"/>
      <c r="I8" s="132"/>
      <c r="J8" s="132"/>
      <c r="K8" s="132"/>
    </row>
    <row r="9" spans="1:49" ht="38.25">
      <c r="A9" s="124" t="s">
        <v>431</v>
      </c>
      <c r="B9" s="124" t="s">
        <v>359</v>
      </c>
      <c r="C9" s="124"/>
      <c r="D9" s="124"/>
      <c r="E9" s="124"/>
      <c r="F9" s="132"/>
      <c r="G9" s="132"/>
      <c r="H9" s="132"/>
      <c r="I9" s="132"/>
      <c r="J9" s="132"/>
      <c r="K9" s="132"/>
    </row>
    <row r="10" spans="1:49" ht="38.25">
      <c r="A10" s="124" t="s">
        <v>432</v>
      </c>
      <c r="B10" s="124" t="s">
        <v>361</v>
      </c>
      <c r="C10" s="124"/>
      <c r="D10" s="124"/>
      <c r="E10" s="124"/>
      <c r="F10" s="132"/>
      <c r="G10" s="132"/>
      <c r="H10" s="132"/>
      <c r="I10" s="132"/>
      <c r="J10" s="132"/>
      <c r="K10" s="132"/>
    </row>
    <row r="11" spans="1:49">
      <c r="A11" s="124" t="s">
        <v>433</v>
      </c>
      <c r="B11" s="124" t="s">
        <v>363</v>
      </c>
      <c r="C11" s="124"/>
      <c r="D11" s="124"/>
      <c r="E11" s="124"/>
      <c r="F11" s="132"/>
      <c r="G11" s="132"/>
      <c r="H11" s="132"/>
      <c r="I11" s="132"/>
      <c r="J11" s="132"/>
      <c r="K11" s="132"/>
    </row>
    <row r="12" spans="1:49" ht="38.25">
      <c r="A12" s="124" t="s">
        <v>434</v>
      </c>
      <c r="B12" s="124" t="s">
        <v>381</v>
      </c>
      <c r="C12" s="124"/>
      <c r="D12" s="124"/>
      <c r="E12" s="124"/>
      <c r="F12" s="132"/>
      <c r="G12" s="132"/>
      <c r="H12" s="132"/>
      <c r="I12" s="132"/>
      <c r="J12" s="132"/>
      <c r="K12" s="132"/>
    </row>
    <row r="13" spans="1:49" ht="38.25">
      <c r="A13" s="124" t="s">
        <v>435</v>
      </c>
      <c r="B13" s="124" t="s">
        <v>383</v>
      </c>
      <c r="C13" s="124"/>
      <c r="D13" s="124"/>
      <c r="E13" s="124"/>
      <c r="F13" s="132"/>
      <c r="G13" s="132"/>
      <c r="H13" s="132"/>
      <c r="I13" s="132"/>
      <c r="J13" s="132"/>
      <c r="K13" s="132"/>
    </row>
    <row r="14" spans="1:49" ht="51">
      <c r="A14" s="124" t="s">
        <v>436</v>
      </c>
      <c r="B14" s="124" t="s">
        <v>385</v>
      </c>
      <c r="C14" s="124">
        <f>C9-C10+C11-C12+C13</f>
        <v>0</v>
      </c>
      <c r="D14" s="124">
        <f>D9-D10+D11-D12+D13</f>
        <v>0</v>
      </c>
      <c r="E14" s="124">
        <f>E9-E10+E11-E12+E13</f>
        <v>0</v>
      </c>
      <c r="F14" s="132"/>
      <c r="G14" s="132"/>
      <c r="H14" s="132"/>
      <c r="I14" s="132"/>
      <c r="J14" s="132"/>
      <c r="K14" s="132"/>
    </row>
    <row r="15" spans="1:49" ht="18.75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</row>
    <row r="16" spans="1:49">
      <c r="A16" s="123" t="s">
        <v>437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</row>
    <row r="17" spans="1:49" ht="31.9" customHeight="1">
      <c r="A17" s="123" t="s">
        <v>700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</row>
    <row r="19" spans="1:49" ht="16.899999999999999" customHeight="1">
      <c r="A19" s="424" t="s">
        <v>438</v>
      </c>
      <c r="B19" s="424" t="s">
        <v>19</v>
      </c>
      <c r="C19" s="424" t="s">
        <v>439</v>
      </c>
      <c r="D19" s="424" t="s">
        <v>440</v>
      </c>
      <c r="E19" s="424"/>
      <c r="F19" s="424"/>
      <c r="G19" s="424"/>
      <c r="H19" s="424"/>
      <c r="I19" s="424"/>
      <c r="J19" s="424"/>
      <c r="K19" s="424"/>
      <c r="L19" s="424" t="s">
        <v>441</v>
      </c>
    </row>
    <row r="20" spans="1:49" ht="16.899999999999999" customHeight="1">
      <c r="A20" s="424"/>
      <c r="B20" s="424"/>
      <c r="C20" s="424"/>
      <c r="D20" s="424" t="s">
        <v>484</v>
      </c>
      <c r="E20" s="424" t="s">
        <v>67</v>
      </c>
      <c r="F20" s="424"/>
      <c r="G20" s="424"/>
      <c r="H20" s="424"/>
      <c r="I20" s="424"/>
      <c r="J20" s="424"/>
      <c r="K20" s="424"/>
      <c r="L20" s="424"/>
    </row>
    <row r="21" spans="1:49" ht="31.9" customHeight="1">
      <c r="A21" s="424"/>
      <c r="B21" s="424"/>
      <c r="C21" s="424"/>
      <c r="D21" s="424"/>
      <c r="E21" s="424" t="s">
        <v>443</v>
      </c>
      <c r="F21" s="424" t="s">
        <v>444</v>
      </c>
      <c r="G21" s="424" t="s">
        <v>445</v>
      </c>
      <c r="H21" s="424" t="s">
        <v>446</v>
      </c>
      <c r="I21" s="424"/>
      <c r="J21" s="424" t="s">
        <v>447</v>
      </c>
      <c r="K21" s="424"/>
      <c r="L21" s="424"/>
    </row>
    <row r="22" spans="1:49" ht="69" customHeight="1">
      <c r="A22" s="424"/>
      <c r="B22" s="424"/>
      <c r="C22" s="424"/>
      <c r="D22" s="424"/>
      <c r="E22" s="424"/>
      <c r="F22" s="424"/>
      <c r="G22" s="424"/>
      <c r="H22" s="124" t="s">
        <v>448</v>
      </c>
      <c r="I22" s="124" t="s">
        <v>449</v>
      </c>
      <c r="J22" s="124" t="s">
        <v>448</v>
      </c>
      <c r="K22" s="124" t="s">
        <v>450</v>
      </c>
      <c r="L22" s="424"/>
      <c r="M22" s="129"/>
      <c r="N22" s="129"/>
      <c r="O22" s="129"/>
      <c r="P22" s="129"/>
    </row>
    <row r="23" spans="1:49">
      <c r="A23" s="104">
        <v>1</v>
      </c>
      <c r="B23" s="104">
        <v>2</v>
      </c>
      <c r="C23" s="104">
        <v>3</v>
      </c>
      <c r="D23" s="104">
        <v>4</v>
      </c>
      <c r="E23" s="104">
        <v>5</v>
      </c>
      <c r="F23" s="104">
        <v>6</v>
      </c>
      <c r="G23" s="104">
        <v>7</v>
      </c>
      <c r="H23" s="104">
        <v>8</v>
      </c>
      <c r="I23" s="104">
        <v>9</v>
      </c>
      <c r="J23" s="104">
        <v>10</v>
      </c>
      <c r="K23" s="104">
        <v>11</v>
      </c>
      <c r="L23" s="104">
        <v>12</v>
      </c>
      <c r="M23" s="129"/>
      <c r="N23" s="129"/>
      <c r="O23" s="129"/>
      <c r="P23" s="129"/>
    </row>
    <row r="24" spans="1:49" ht="25.5" customHeight="1">
      <c r="A24" s="124" t="s">
        <v>497</v>
      </c>
      <c r="B24" s="124" t="s">
        <v>30</v>
      </c>
      <c r="C24" s="291">
        <v>3</v>
      </c>
      <c r="D24" s="134">
        <f>E24+F24+G24+I24+K24</f>
        <v>108774.19064328616</v>
      </c>
      <c r="E24" s="293">
        <v>17392.333333333332</v>
      </c>
      <c r="F24" s="289">
        <v>1284.5427284427285</v>
      </c>
      <c r="G24" s="289">
        <v>49306.993090277778</v>
      </c>
      <c r="H24" s="134">
        <v>30</v>
      </c>
      <c r="I24" s="134">
        <f>(E24+F24+G24)*H24/100</f>
        <v>20395.160745616151</v>
      </c>
      <c r="J24" s="134">
        <v>30</v>
      </c>
      <c r="K24" s="134">
        <f>(E24+F24+G24)*J24/100</f>
        <v>20395.160745616151</v>
      </c>
      <c r="L24" s="293">
        <v>3915870.8631583015</v>
      </c>
      <c r="M24" s="69">
        <f>L24*1.302</f>
        <v>5098463.8638321087</v>
      </c>
      <c r="N24" s="129"/>
      <c r="O24" s="129"/>
      <c r="P24" s="129">
        <f>C24*D24*12-L24</f>
        <v>0</v>
      </c>
    </row>
    <row r="25" spans="1:49" ht="41.25" customHeight="1">
      <c r="A25" s="124" t="s">
        <v>498</v>
      </c>
      <c r="B25" s="124" t="s">
        <v>34</v>
      </c>
      <c r="C25" s="291">
        <v>15.13</v>
      </c>
      <c r="D25" s="134">
        <f>E25+F25+G25+I25+K25</f>
        <v>37468.307175819005</v>
      </c>
      <c r="E25" s="293">
        <v>4589.9458030403175</v>
      </c>
      <c r="F25" s="289">
        <v>352.69272844272854</v>
      </c>
      <c r="G25" s="289">
        <v>18475.053453403834</v>
      </c>
      <c r="H25" s="134">
        <v>30</v>
      </c>
      <c r="I25" s="134">
        <f>(E25+F25+G25)*H25/100</f>
        <v>7025.3075954660635</v>
      </c>
      <c r="J25" s="134">
        <v>30</v>
      </c>
      <c r="K25" s="134">
        <f>(E25+F25+G25)*J25/100</f>
        <v>7025.3075954660635</v>
      </c>
      <c r="L25" s="293">
        <v>6802746.0668416983</v>
      </c>
      <c r="M25" s="69">
        <f>L25/C25*7.5*1.302</f>
        <v>4390536.3742702696</v>
      </c>
      <c r="N25" s="129"/>
      <c r="O25" s="129"/>
      <c r="P25" s="129">
        <f>C25*D25*12-L25</f>
        <v>-0.21599999908357859</v>
      </c>
    </row>
    <row r="26" spans="1:49" hidden="1">
      <c r="A26" s="124"/>
      <c r="B26" s="124"/>
      <c r="C26" s="124"/>
      <c r="D26" s="134">
        <f>E26+F26+G26+I26+K26</f>
        <v>0</v>
      </c>
      <c r="E26" s="134"/>
      <c r="F26" s="134"/>
      <c r="G26" s="134"/>
      <c r="H26" s="134"/>
      <c r="I26" s="134">
        <f>(E26+F26+G26)*H26/100</f>
        <v>0</v>
      </c>
      <c r="J26" s="134"/>
      <c r="K26" s="134">
        <f>(E26+F26+G26)*J26/100</f>
        <v>0</v>
      </c>
      <c r="L26" s="134">
        <f>C26*D26*12</f>
        <v>0</v>
      </c>
      <c r="M26" s="129"/>
      <c r="N26" s="129"/>
      <c r="O26" s="129"/>
      <c r="P26" s="129"/>
    </row>
    <row r="27" spans="1:49">
      <c r="A27" s="140" t="s">
        <v>402</v>
      </c>
      <c r="B27" s="141" t="s">
        <v>31</v>
      </c>
      <c r="C27" s="141">
        <f>SUM(C24:C26)</f>
        <v>18.130000000000003</v>
      </c>
      <c r="D27" s="141">
        <f>SUM(D24:D26)</f>
        <v>146242.49781910516</v>
      </c>
      <c r="E27" s="141">
        <f>SUM(E24:E26)</f>
        <v>21982.279136373651</v>
      </c>
      <c r="F27" s="141">
        <f>SUM(F24:F26)</f>
        <v>1637.2354568854571</v>
      </c>
      <c r="G27" s="141">
        <f>SUM(G24:G26)</f>
        <v>67782.046543681616</v>
      </c>
      <c r="H27" s="141"/>
      <c r="I27" s="141">
        <f>SUM(I24:I26)</f>
        <v>27420.468341082214</v>
      </c>
      <c r="J27" s="141"/>
      <c r="K27" s="141">
        <f>SUM(K24:K26)</f>
        <v>27420.468341082214</v>
      </c>
      <c r="L27" s="141">
        <f>SUM(L24:L26)</f>
        <v>10718616.93</v>
      </c>
      <c r="M27" s="129">
        <v>10718616.93</v>
      </c>
      <c r="N27" s="129">
        <f>L27-M27</f>
        <v>0</v>
      </c>
      <c r="O27" s="129">
        <f>'раздел 1 и 2'!G62-'раздел 3 (211-213 бюджет)'!L27-'раздел 3 (211-213 педагоги)'!L27-'раздел 3 (211-213 АУП'!L27-'раздел 3 (211-213 педагоги)'!C100-'раздел 3 (211-213 АУП'!C100-'раздел 3 (211-213 бюджет)'!C100</f>
        <v>1.0440999176353216E-9</v>
      </c>
      <c r="P27" s="129"/>
    </row>
    <row r="28" spans="1:49" ht="3.6" customHeight="1">
      <c r="M28" s="129"/>
      <c r="N28" s="129"/>
      <c r="O28" s="129"/>
      <c r="P28" s="129"/>
    </row>
    <row r="29" spans="1:49" ht="29.45" customHeight="1">
      <c r="A29" s="69" t="s">
        <v>701</v>
      </c>
      <c r="M29" s="129"/>
      <c r="N29" s="129"/>
      <c r="O29" s="129"/>
      <c r="P29" s="129"/>
    </row>
    <row r="30" spans="1:49" ht="13.9" customHeight="1">
      <c r="M30" s="129"/>
      <c r="N30" s="129"/>
      <c r="O30" s="129"/>
      <c r="P30" s="129"/>
    </row>
    <row r="31" spans="1:49" ht="12.75" customHeight="1">
      <c r="A31" s="424" t="s">
        <v>438</v>
      </c>
      <c r="B31" s="424" t="s">
        <v>19</v>
      </c>
      <c r="C31" s="424" t="s">
        <v>439</v>
      </c>
      <c r="D31" s="424" t="s">
        <v>440</v>
      </c>
      <c r="E31" s="424"/>
      <c r="F31" s="424"/>
      <c r="G31" s="424"/>
      <c r="H31" s="424"/>
      <c r="I31" s="424"/>
      <c r="J31" s="424"/>
      <c r="K31" s="424"/>
      <c r="L31" s="424" t="s">
        <v>486</v>
      </c>
      <c r="M31" s="142"/>
      <c r="N31" s="142"/>
      <c r="O31" s="129"/>
      <c r="P31" s="129"/>
    </row>
    <row r="32" spans="1:49" ht="12.75" customHeight="1">
      <c r="A32" s="424"/>
      <c r="B32" s="424"/>
      <c r="C32" s="424"/>
      <c r="D32" s="424" t="s">
        <v>487</v>
      </c>
      <c r="E32" s="424" t="s">
        <v>67</v>
      </c>
      <c r="F32" s="424"/>
      <c r="G32" s="424"/>
      <c r="H32" s="424"/>
      <c r="I32" s="424"/>
      <c r="J32" s="424"/>
      <c r="K32" s="424"/>
      <c r="L32" s="424"/>
      <c r="M32" s="129"/>
      <c r="N32" s="129"/>
      <c r="O32" s="129"/>
      <c r="P32" s="129"/>
    </row>
    <row r="33" spans="1:34" ht="27" customHeight="1">
      <c r="A33" s="424"/>
      <c r="B33" s="424"/>
      <c r="C33" s="424"/>
      <c r="D33" s="424"/>
      <c r="E33" s="424" t="s">
        <v>488</v>
      </c>
      <c r="F33" s="424" t="s">
        <v>444</v>
      </c>
      <c r="G33" s="424" t="s">
        <v>445</v>
      </c>
      <c r="H33" s="424" t="s">
        <v>446</v>
      </c>
      <c r="I33" s="424"/>
      <c r="J33" s="424" t="s">
        <v>447</v>
      </c>
      <c r="K33" s="424"/>
      <c r="L33" s="424"/>
      <c r="M33" s="129"/>
      <c r="N33" s="129"/>
      <c r="O33" s="129"/>
      <c r="P33" s="129"/>
    </row>
    <row r="34" spans="1:34" ht="67.900000000000006" customHeight="1">
      <c r="A34" s="424"/>
      <c r="B34" s="424"/>
      <c r="C34" s="424"/>
      <c r="D34" s="424"/>
      <c r="E34" s="424"/>
      <c r="F34" s="424"/>
      <c r="G34" s="424"/>
      <c r="H34" s="124" t="s">
        <v>448</v>
      </c>
      <c r="I34" s="124" t="s">
        <v>489</v>
      </c>
      <c r="J34" s="124" t="s">
        <v>448</v>
      </c>
      <c r="K34" s="124" t="s">
        <v>490</v>
      </c>
      <c r="L34" s="424"/>
      <c r="M34" s="129"/>
      <c r="N34" s="129"/>
      <c r="O34" s="129"/>
      <c r="P34" s="129"/>
    </row>
    <row r="35" spans="1:34">
      <c r="A35" s="104">
        <v>1</v>
      </c>
      <c r="B35" s="104">
        <v>2</v>
      </c>
      <c r="C35" s="104">
        <v>3</v>
      </c>
      <c r="D35" s="104">
        <v>4</v>
      </c>
      <c r="E35" s="104">
        <v>5</v>
      </c>
      <c r="F35" s="104">
        <v>6</v>
      </c>
      <c r="G35" s="104">
        <v>7</v>
      </c>
      <c r="H35" s="104">
        <v>8</v>
      </c>
      <c r="I35" s="104">
        <v>9</v>
      </c>
      <c r="J35" s="104">
        <v>10</v>
      </c>
      <c r="K35" s="104">
        <v>11</v>
      </c>
      <c r="L35" s="104">
        <v>12</v>
      </c>
      <c r="M35" s="142"/>
      <c r="N35" s="142"/>
      <c r="O35" s="129"/>
      <c r="P35" s="129"/>
    </row>
    <row r="36" spans="1:34" ht="25.5" customHeight="1">
      <c r="A36" s="124" t="s">
        <v>497</v>
      </c>
      <c r="B36" s="124" t="s">
        <v>30</v>
      </c>
      <c r="C36" s="291">
        <v>3</v>
      </c>
      <c r="D36" s="134">
        <f>E36+F36+G36+I36+K36</f>
        <v>107069.16925439726</v>
      </c>
      <c r="E36" s="293">
        <v>17392.333333333332</v>
      </c>
      <c r="F36" s="293">
        <v>1284.5427284427285</v>
      </c>
      <c r="G36" s="293">
        <v>48241.354722222226</v>
      </c>
      <c r="H36" s="134">
        <v>30</v>
      </c>
      <c r="I36" s="134">
        <f>(E36+F36+G36)*H36/100</f>
        <v>20075.469235199485</v>
      </c>
      <c r="J36" s="134">
        <v>30</v>
      </c>
      <c r="K36" s="134">
        <f>(E36+F36+G36)*J36/100</f>
        <v>20075.469235199485</v>
      </c>
      <c r="L36" s="293">
        <v>3854490.093158301</v>
      </c>
      <c r="M36" s="142"/>
      <c r="N36" s="142"/>
      <c r="O36" s="129"/>
      <c r="P36" s="129">
        <f>C36*D36*12-L36</f>
        <v>0</v>
      </c>
    </row>
    <row r="37" spans="1:34" ht="42" customHeight="1">
      <c r="A37" s="124" t="s">
        <v>498</v>
      </c>
      <c r="B37" s="124" t="s">
        <v>34</v>
      </c>
      <c r="C37" s="291">
        <v>15.13</v>
      </c>
      <c r="D37" s="134">
        <f>E37+F37+G37+I37+K37</f>
        <v>35615.640509152341</v>
      </c>
      <c r="E37" s="293">
        <v>4589.9458030403175</v>
      </c>
      <c r="F37" s="293">
        <v>352.69272844272854</v>
      </c>
      <c r="G37" s="293">
        <v>17317.136786737166</v>
      </c>
      <c r="H37" s="134">
        <v>30</v>
      </c>
      <c r="I37" s="134">
        <f>(E37+F37+G37)*H37/100</f>
        <v>6677.9325954660644</v>
      </c>
      <c r="J37" s="134">
        <v>30</v>
      </c>
      <c r="K37" s="134">
        <f>(E37+F37+G37)*J37/100</f>
        <v>6677.9325954660644</v>
      </c>
      <c r="L37" s="293">
        <v>6466375.906841699</v>
      </c>
      <c r="M37" s="142"/>
      <c r="N37" s="142"/>
      <c r="O37" s="129"/>
      <c r="P37" s="129">
        <f>C37*D37*12-L37</f>
        <v>-0.21599999908357859</v>
      </c>
    </row>
    <row r="38" spans="1:34">
      <c r="A38" s="124"/>
      <c r="B38" s="124"/>
      <c r="C38" s="124"/>
      <c r="D38" s="134"/>
      <c r="E38" s="134"/>
      <c r="F38" s="134"/>
      <c r="G38" s="134"/>
      <c r="H38" s="134"/>
      <c r="I38" s="134"/>
      <c r="J38" s="134"/>
      <c r="K38" s="134"/>
      <c r="L38" s="134"/>
      <c r="M38" s="142"/>
      <c r="N38" s="142"/>
      <c r="O38" s="129"/>
      <c r="P38" s="129"/>
    </row>
    <row r="39" spans="1:34">
      <c r="A39" s="140" t="s">
        <v>402</v>
      </c>
      <c r="B39" s="141" t="s">
        <v>31</v>
      </c>
      <c r="C39" s="141" t="s">
        <v>31</v>
      </c>
      <c r="D39" s="141">
        <f>SUM(D36:D38)</f>
        <v>142684.80976354959</v>
      </c>
      <c r="E39" s="141">
        <f>SUM(E36:E38)</f>
        <v>21982.279136373651</v>
      </c>
      <c r="F39" s="141">
        <f>SUM(F36:F38)</f>
        <v>1637.2354568854571</v>
      </c>
      <c r="G39" s="141">
        <f>SUM(G36:G38)</f>
        <v>65558.491508959385</v>
      </c>
      <c r="H39" s="141"/>
      <c r="I39" s="141">
        <f>SUM(I36:I38)</f>
        <v>26753.401830665549</v>
      </c>
      <c r="J39" s="141"/>
      <c r="K39" s="141">
        <f>SUM(K36:K38)</f>
        <v>26753.401830665549</v>
      </c>
      <c r="L39" s="141">
        <f>SUM(L36:L38)</f>
        <v>10320866</v>
      </c>
      <c r="M39" s="129">
        <v>10320866</v>
      </c>
      <c r="N39" s="142">
        <f>M39-L39</f>
        <v>0</v>
      </c>
      <c r="O39" s="129">
        <f>'раздел 1 и 2'!I62-'раздел 3 (211-213 бюджет)'!L39-'раздел 3 (211-213 педагоги)'!L39-'раздел 3 (211-213 АУП'!L39</f>
        <v>0</v>
      </c>
      <c r="P39" s="129"/>
    </row>
    <row r="40" spans="1:34" ht="6" customHeight="1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42"/>
      <c r="N40" s="142"/>
      <c r="O40" s="142"/>
      <c r="P40" s="14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</row>
    <row r="41" spans="1:34" ht="42" customHeight="1">
      <c r="A41" s="69" t="s">
        <v>702</v>
      </c>
      <c r="M41" s="129"/>
      <c r="N41" s="129"/>
      <c r="O41" s="129"/>
      <c r="P41" s="129"/>
    </row>
    <row r="42" spans="1:34" ht="9.6" customHeight="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42"/>
      <c r="N42" s="142"/>
      <c r="O42" s="142"/>
      <c r="P42" s="14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</row>
    <row r="43" spans="1:34" ht="12.75" customHeight="1">
      <c r="A43" s="424" t="s">
        <v>438</v>
      </c>
      <c r="B43" s="424" t="s">
        <v>19</v>
      </c>
      <c r="C43" s="424" t="s">
        <v>439</v>
      </c>
      <c r="D43" s="403" t="s">
        <v>440</v>
      </c>
      <c r="E43" s="404"/>
      <c r="F43" s="404"/>
      <c r="G43" s="404"/>
      <c r="H43" s="404"/>
      <c r="I43" s="404"/>
      <c r="J43" s="404"/>
      <c r="K43" s="405"/>
      <c r="L43" s="124" t="s">
        <v>491</v>
      </c>
      <c r="M43" s="129"/>
      <c r="N43" s="129"/>
      <c r="O43" s="129"/>
      <c r="P43" s="129"/>
    </row>
    <row r="44" spans="1:34" ht="12.75" customHeight="1">
      <c r="A44" s="424"/>
      <c r="B44" s="424"/>
      <c r="C44" s="424"/>
      <c r="D44" s="424" t="s">
        <v>487</v>
      </c>
      <c r="E44" s="403" t="s">
        <v>67</v>
      </c>
      <c r="F44" s="404"/>
      <c r="G44" s="404"/>
      <c r="H44" s="404"/>
      <c r="I44" s="404"/>
      <c r="J44" s="404"/>
      <c r="K44" s="405"/>
      <c r="L44" s="124"/>
      <c r="M44" s="129"/>
      <c r="N44" s="129"/>
      <c r="O44" s="129"/>
      <c r="P44" s="129"/>
    </row>
    <row r="45" spans="1:34" ht="27.6" customHeight="1">
      <c r="A45" s="424"/>
      <c r="B45" s="424"/>
      <c r="C45" s="424"/>
      <c r="D45" s="424"/>
      <c r="E45" s="424" t="s">
        <v>492</v>
      </c>
      <c r="F45" s="424" t="s">
        <v>444</v>
      </c>
      <c r="G45" s="424" t="s">
        <v>445</v>
      </c>
      <c r="H45" s="424" t="s">
        <v>446</v>
      </c>
      <c r="I45" s="424"/>
      <c r="J45" s="424" t="s">
        <v>447</v>
      </c>
      <c r="K45" s="424"/>
      <c r="L45" s="124"/>
      <c r="M45" s="129"/>
      <c r="N45" s="129"/>
      <c r="O45" s="129"/>
      <c r="P45" s="129"/>
    </row>
    <row r="46" spans="1:34" ht="67.900000000000006" customHeight="1">
      <c r="A46" s="424"/>
      <c r="B46" s="424"/>
      <c r="C46" s="424"/>
      <c r="D46" s="424"/>
      <c r="E46" s="424"/>
      <c r="F46" s="424"/>
      <c r="G46" s="424"/>
      <c r="H46" s="124" t="s">
        <v>448</v>
      </c>
      <c r="I46" s="124" t="s">
        <v>493</v>
      </c>
      <c r="J46" s="124" t="s">
        <v>448</v>
      </c>
      <c r="K46" s="124" t="s">
        <v>494</v>
      </c>
      <c r="L46" s="124"/>
      <c r="M46" s="129"/>
      <c r="N46" s="129"/>
      <c r="O46" s="129"/>
      <c r="P46" s="129"/>
    </row>
    <row r="47" spans="1:34">
      <c r="A47" s="124">
        <v>1</v>
      </c>
      <c r="B47" s="124">
        <v>2</v>
      </c>
      <c r="C47" s="124">
        <v>3</v>
      </c>
      <c r="D47" s="124">
        <v>4</v>
      </c>
      <c r="E47" s="124">
        <v>5</v>
      </c>
      <c r="F47" s="124">
        <v>6</v>
      </c>
      <c r="G47" s="124">
        <v>7</v>
      </c>
      <c r="H47" s="124">
        <v>8</v>
      </c>
      <c r="I47" s="124">
        <v>9</v>
      </c>
      <c r="J47" s="124">
        <v>10</v>
      </c>
      <c r="K47" s="124">
        <v>11</v>
      </c>
      <c r="L47" s="124">
        <v>12</v>
      </c>
      <c r="M47" s="129"/>
      <c r="N47" s="129"/>
      <c r="O47" s="129"/>
      <c r="P47" s="129"/>
    </row>
    <row r="48" spans="1:34" ht="24" customHeight="1">
      <c r="A48" s="124" t="s">
        <v>497</v>
      </c>
      <c r="B48" s="124" t="s">
        <v>30</v>
      </c>
      <c r="C48" s="139">
        <f>C36</f>
        <v>3</v>
      </c>
      <c r="D48" s="134">
        <f>E48+F48+G48+I48+K48</f>
        <v>107069.16925439726</v>
      </c>
      <c r="E48" s="134">
        <f t="shared" ref="E48:G49" si="0">E36</f>
        <v>17392.333333333332</v>
      </c>
      <c r="F48" s="134">
        <f t="shared" si="0"/>
        <v>1284.5427284427285</v>
      </c>
      <c r="G48" s="134">
        <f t="shared" si="0"/>
        <v>48241.354722222226</v>
      </c>
      <c r="H48" s="134">
        <v>30</v>
      </c>
      <c r="I48" s="134">
        <f>(E48+F48+G48)*H48/100</f>
        <v>20075.469235199485</v>
      </c>
      <c r="J48" s="134">
        <v>30</v>
      </c>
      <c r="K48" s="134">
        <f>(E48+F48+G48)*J48/100</f>
        <v>20075.469235199485</v>
      </c>
      <c r="L48" s="134">
        <f>L36</f>
        <v>3854490.093158301</v>
      </c>
      <c r="M48" s="129"/>
      <c r="N48" s="129"/>
      <c r="O48" s="129"/>
      <c r="P48" s="129">
        <f>C48*D48*12-L48</f>
        <v>0</v>
      </c>
    </row>
    <row r="49" spans="1:49" ht="38.25" customHeight="1">
      <c r="A49" s="124" t="s">
        <v>498</v>
      </c>
      <c r="B49" s="124" t="s">
        <v>34</v>
      </c>
      <c r="C49" s="139">
        <f>C37</f>
        <v>15.13</v>
      </c>
      <c r="D49" s="134">
        <f>E49+F49+G49+I49+K49</f>
        <v>35615.640509152341</v>
      </c>
      <c r="E49" s="134">
        <f t="shared" si="0"/>
        <v>4589.9458030403175</v>
      </c>
      <c r="F49" s="134">
        <f t="shared" si="0"/>
        <v>352.69272844272854</v>
      </c>
      <c r="G49" s="134">
        <f t="shared" si="0"/>
        <v>17317.136786737166</v>
      </c>
      <c r="H49" s="134">
        <v>30</v>
      </c>
      <c r="I49" s="134">
        <f>(E49+F49+G49)*H49/100</f>
        <v>6677.9325954660644</v>
      </c>
      <c r="J49" s="134">
        <v>30</v>
      </c>
      <c r="K49" s="134">
        <f>(E49+F49+G49)*J49/100</f>
        <v>6677.9325954660644</v>
      </c>
      <c r="L49" s="134">
        <f>L37</f>
        <v>6466375.906841699</v>
      </c>
      <c r="M49" s="129"/>
      <c r="N49" s="129"/>
      <c r="O49" s="129"/>
      <c r="P49" s="129">
        <f>C49*D49*12-L49</f>
        <v>-0.21599999908357859</v>
      </c>
    </row>
    <row r="50" spans="1:49">
      <c r="A50" s="124"/>
      <c r="B50" s="124"/>
      <c r="C50" s="124"/>
      <c r="D50" s="134">
        <f>E50+F50+G50+I50+K50</f>
        <v>0</v>
      </c>
      <c r="E50" s="134"/>
      <c r="F50" s="134"/>
      <c r="G50" s="134"/>
      <c r="H50" s="134"/>
      <c r="I50" s="134">
        <f>(E50+F50+G50)*H50/100</f>
        <v>0</v>
      </c>
      <c r="J50" s="134"/>
      <c r="K50" s="134">
        <f>(E50+F50+G50)*J50/100</f>
        <v>0</v>
      </c>
      <c r="L50" s="134">
        <f>C50*D50*12</f>
        <v>0</v>
      </c>
      <c r="M50" s="129"/>
      <c r="N50" s="129"/>
      <c r="O50" s="129"/>
      <c r="P50" s="129"/>
    </row>
    <row r="51" spans="1:49">
      <c r="A51" s="140" t="s">
        <v>402</v>
      </c>
      <c r="B51" s="141" t="s">
        <v>31</v>
      </c>
      <c r="C51" s="141" t="s">
        <v>31</v>
      </c>
      <c r="D51" s="141">
        <f>SUM(D48:D50)</f>
        <v>142684.80976354959</v>
      </c>
      <c r="E51" s="141">
        <f>SUM(E48:E50)</f>
        <v>21982.279136373651</v>
      </c>
      <c r="F51" s="141">
        <f>SUM(F48:F50)</f>
        <v>1637.2354568854571</v>
      </c>
      <c r="G51" s="141">
        <f>SUM(G48:G50)</f>
        <v>65558.491508959385</v>
      </c>
      <c r="H51" s="141"/>
      <c r="I51" s="141">
        <f>SUM(I48:I50)</f>
        <v>26753.401830665549</v>
      </c>
      <c r="J51" s="141"/>
      <c r="K51" s="141">
        <f>SUM(K48:K50)</f>
        <v>26753.401830665549</v>
      </c>
      <c r="L51" s="141">
        <f>SUM(L48:L50)</f>
        <v>10320866</v>
      </c>
      <c r="M51" s="129">
        <v>10320866</v>
      </c>
      <c r="N51" s="129">
        <f>M51-L51</f>
        <v>0</v>
      </c>
      <c r="O51" s="129">
        <f>'раздел 1 и 2'!K62-'раздел 3 (211-213 бюджет)'!L51-'раздел 3 (211-213 педагоги)'!L51-'раздел 3 (211-213 АУП'!L51</f>
        <v>0</v>
      </c>
      <c r="P51" s="129"/>
    </row>
    <row r="52" spans="1:49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42"/>
      <c r="N52" s="142"/>
      <c r="O52" s="142"/>
      <c r="P52" s="14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</row>
    <row r="53" spans="1:49" ht="23.25" customHeight="1">
      <c r="A53" s="123" t="s">
        <v>453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210"/>
      <c r="N53" s="210"/>
      <c r="O53" s="210"/>
      <c r="P53" s="210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</row>
    <row r="54" spans="1:49" ht="31.9" customHeight="1">
      <c r="A54" s="123" t="s">
        <v>454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210"/>
      <c r="N54" s="210"/>
      <c r="O54" s="210"/>
      <c r="P54" s="210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</row>
    <row r="55" spans="1:49" ht="13.5" customHeight="1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42"/>
      <c r="N55" s="142"/>
      <c r="O55" s="142"/>
      <c r="P55" s="14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</row>
    <row r="56" spans="1:49" ht="12.75" customHeight="1">
      <c r="A56" s="424" t="s">
        <v>18</v>
      </c>
      <c r="B56" s="424" t="s">
        <v>19</v>
      </c>
      <c r="C56" s="424" t="s">
        <v>353</v>
      </c>
      <c r="D56" s="424"/>
      <c r="E56" s="424"/>
      <c r="F56" s="132"/>
      <c r="G56" s="132"/>
      <c r="H56" s="132"/>
      <c r="I56" s="132"/>
      <c r="J56" s="132"/>
      <c r="K56" s="132"/>
      <c r="M56" s="129"/>
      <c r="N56" s="129"/>
      <c r="O56" s="129"/>
      <c r="P56" s="129"/>
    </row>
    <row r="57" spans="1:49" ht="12" customHeight="1">
      <c r="A57" s="424"/>
      <c r="B57" s="424"/>
      <c r="C57" s="124" t="s">
        <v>698</v>
      </c>
      <c r="D57" s="70" t="s">
        <v>681</v>
      </c>
      <c r="E57" s="70" t="s">
        <v>694</v>
      </c>
      <c r="F57" s="132"/>
      <c r="G57" s="132"/>
      <c r="H57" s="132"/>
      <c r="I57" s="132"/>
      <c r="J57" s="132"/>
      <c r="K57" s="132"/>
      <c r="M57" s="129"/>
      <c r="N57" s="129"/>
      <c r="O57" s="129"/>
      <c r="P57" s="129"/>
    </row>
    <row r="58" spans="1:49" ht="10.15" customHeight="1">
      <c r="A58" s="424"/>
      <c r="B58" s="424"/>
      <c r="C58" s="424" t="s">
        <v>425</v>
      </c>
      <c r="D58" s="424" t="s">
        <v>356</v>
      </c>
      <c r="E58" s="424" t="s">
        <v>357</v>
      </c>
      <c r="F58" s="132"/>
      <c r="G58" s="132"/>
      <c r="H58" s="132"/>
      <c r="I58" s="132"/>
      <c r="J58" s="132"/>
      <c r="K58" s="132"/>
      <c r="M58" s="129"/>
      <c r="N58" s="129"/>
      <c r="O58" s="129"/>
      <c r="P58" s="129"/>
    </row>
    <row r="59" spans="1:49" ht="18.600000000000001" customHeight="1">
      <c r="A59" s="424"/>
      <c r="B59" s="424"/>
      <c r="C59" s="424"/>
      <c r="D59" s="424"/>
      <c r="E59" s="424"/>
      <c r="F59" s="132"/>
      <c r="G59" s="132"/>
      <c r="H59" s="132"/>
      <c r="I59" s="132"/>
      <c r="J59" s="132"/>
      <c r="K59" s="132"/>
      <c r="M59" s="129"/>
      <c r="N59" s="129"/>
      <c r="O59" s="129"/>
      <c r="P59" s="129"/>
    </row>
    <row r="60" spans="1:49" ht="10.15" customHeight="1">
      <c r="A60" s="124">
        <v>1</v>
      </c>
      <c r="B60" s="124">
        <v>2</v>
      </c>
      <c r="C60" s="124" t="s">
        <v>214</v>
      </c>
      <c r="D60" s="124" t="s">
        <v>215</v>
      </c>
      <c r="E60" s="124" t="s">
        <v>217</v>
      </c>
      <c r="F60" s="132"/>
      <c r="G60" s="132"/>
      <c r="H60" s="132"/>
      <c r="I60" s="132"/>
      <c r="J60" s="132"/>
      <c r="K60" s="132"/>
      <c r="M60" s="129"/>
      <c r="N60" s="129"/>
      <c r="O60" s="129"/>
      <c r="P60" s="129"/>
    </row>
    <row r="61" spans="1:49" ht="38.25">
      <c r="A61" s="124" t="s">
        <v>455</v>
      </c>
      <c r="B61" s="124" t="s">
        <v>359</v>
      </c>
      <c r="C61" s="124"/>
      <c r="D61" s="124"/>
      <c r="E61" s="124"/>
      <c r="F61" s="132"/>
      <c r="G61" s="132"/>
      <c r="H61" s="132"/>
      <c r="I61" s="132"/>
      <c r="J61" s="132"/>
      <c r="K61" s="132"/>
      <c r="M61" s="129"/>
      <c r="N61" s="129"/>
      <c r="O61" s="129"/>
      <c r="P61" s="129"/>
    </row>
    <row r="62" spans="1:49" ht="51">
      <c r="A62" s="124" t="s">
        <v>456</v>
      </c>
      <c r="B62" s="124" t="s">
        <v>361</v>
      </c>
      <c r="C62" s="124"/>
      <c r="D62" s="124"/>
      <c r="E62" s="124"/>
      <c r="F62" s="132"/>
      <c r="G62" s="132"/>
      <c r="H62" s="132"/>
      <c r="I62" s="132"/>
      <c r="J62" s="132"/>
      <c r="K62" s="132"/>
      <c r="M62" s="129"/>
      <c r="N62" s="129"/>
      <c r="O62" s="129"/>
      <c r="P62" s="129"/>
    </row>
    <row r="63" spans="1:49" ht="25.5">
      <c r="A63" s="124" t="s">
        <v>457</v>
      </c>
      <c r="B63" s="124" t="s">
        <v>363</v>
      </c>
      <c r="C63" s="124"/>
      <c r="D63" s="124"/>
      <c r="E63" s="124"/>
      <c r="F63" s="132"/>
      <c r="G63" s="132"/>
      <c r="H63" s="132"/>
      <c r="I63" s="132"/>
      <c r="J63" s="132"/>
      <c r="K63" s="132"/>
      <c r="M63" s="129"/>
      <c r="N63" s="129"/>
      <c r="O63" s="129"/>
      <c r="P63" s="129"/>
    </row>
    <row r="64" spans="1:49" ht="38.25">
      <c r="A64" s="124" t="s">
        <v>458</v>
      </c>
      <c r="B64" s="124" t="s">
        <v>381</v>
      </c>
      <c r="C64" s="124"/>
      <c r="D64" s="124"/>
      <c r="E64" s="124"/>
      <c r="F64" s="132"/>
      <c r="G64" s="132"/>
      <c r="H64" s="132"/>
      <c r="I64" s="132"/>
      <c r="J64" s="132"/>
      <c r="K64" s="132"/>
      <c r="M64" s="129"/>
      <c r="N64" s="129"/>
      <c r="O64" s="129"/>
      <c r="P64" s="129"/>
    </row>
    <row r="65" spans="1:49" ht="51">
      <c r="A65" s="124" t="s">
        <v>459</v>
      </c>
      <c r="B65" s="124" t="s">
        <v>383</v>
      </c>
      <c r="C65" s="124"/>
      <c r="D65" s="124"/>
      <c r="E65" s="124"/>
      <c r="F65" s="132"/>
      <c r="G65" s="132"/>
      <c r="H65" s="132"/>
      <c r="I65" s="132"/>
      <c r="J65" s="132"/>
      <c r="K65" s="132"/>
      <c r="M65" s="129"/>
      <c r="N65" s="129"/>
      <c r="O65" s="129"/>
      <c r="P65" s="129"/>
    </row>
    <row r="66" spans="1:49" ht="51">
      <c r="A66" s="124" t="s">
        <v>460</v>
      </c>
      <c r="B66" s="124" t="s">
        <v>385</v>
      </c>
      <c r="C66" s="124">
        <f>C61-C62+C63-C64+C65</f>
        <v>0</v>
      </c>
      <c r="D66" s="124">
        <f>D61-D62+D63-D64+D65</f>
        <v>0</v>
      </c>
      <c r="E66" s="124">
        <f>E61-E62+E63-E64+E65</f>
        <v>0</v>
      </c>
      <c r="F66" s="132"/>
      <c r="G66" s="132"/>
      <c r="H66" s="132"/>
      <c r="I66" s="132"/>
      <c r="J66" s="132"/>
      <c r="K66" s="132"/>
      <c r="M66" s="129"/>
      <c r="N66" s="129"/>
      <c r="O66" s="129"/>
      <c r="P66" s="129"/>
    </row>
    <row r="67" spans="1:49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42"/>
      <c r="N67" s="142"/>
      <c r="O67" s="142"/>
      <c r="P67" s="14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</row>
    <row r="68" spans="1:49" ht="30.75" customHeight="1">
      <c r="A68" s="123" t="s">
        <v>461</v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210"/>
      <c r="N68" s="210"/>
      <c r="O68" s="210"/>
      <c r="P68" s="210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</row>
    <row r="69" spans="1:49" ht="25.5" customHeight="1">
      <c r="A69" s="124" t="s">
        <v>462</v>
      </c>
      <c r="B69" s="124" t="s">
        <v>19</v>
      </c>
      <c r="C69" s="424" t="s">
        <v>463</v>
      </c>
      <c r="D69" s="424"/>
      <c r="E69" s="424"/>
      <c r="F69" s="424" t="s">
        <v>464</v>
      </c>
      <c r="G69" s="424"/>
      <c r="H69" s="424"/>
      <c r="I69" s="132"/>
      <c r="J69" s="132"/>
      <c r="K69" s="132"/>
      <c r="L69" s="132"/>
      <c r="M69" s="142"/>
      <c r="N69" s="142"/>
      <c r="O69" s="142"/>
      <c r="P69" s="142"/>
      <c r="Q69" s="132"/>
      <c r="R69" s="132"/>
      <c r="S69" s="132"/>
      <c r="T69" s="132"/>
      <c r="U69" s="132"/>
      <c r="V69" s="132"/>
      <c r="W69" s="132"/>
    </row>
    <row r="70" spans="1:49">
      <c r="A70" s="124"/>
      <c r="B70" s="124"/>
      <c r="C70" s="70" t="s">
        <v>648</v>
      </c>
      <c r="D70" s="70" t="s">
        <v>681</v>
      </c>
      <c r="E70" s="70" t="s">
        <v>694</v>
      </c>
      <c r="F70" s="70" t="s">
        <v>648</v>
      </c>
      <c r="G70" s="70" t="s">
        <v>681</v>
      </c>
      <c r="H70" s="70" t="s">
        <v>694</v>
      </c>
      <c r="M70" s="129"/>
      <c r="N70" s="129"/>
      <c r="O70" s="129"/>
      <c r="P70" s="129"/>
    </row>
    <row r="71" spans="1:49" ht="38.25" customHeight="1">
      <c r="A71" s="124"/>
      <c r="B71" s="124"/>
      <c r="C71" s="124" t="s">
        <v>355</v>
      </c>
      <c r="D71" s="124" t="s">
        <v>391</v>
      </c>
      <c r="E71" s="124" t="s">
        <v>392</v>
      </c>
      <c r="F71" s="124" t="s">
        <v>355</v>
      </c>
      <c r="G71" s="124" t="s">
        <v>391</v>
      </c>
      <c r="H71" s="124" t="s">
        <v>392</v>
      </c>
      <c r="M71" s="129"/>
      <c r="N71" s="129"/>
      <c r="O71" s="129"/>
      <c r="P71" s="129"/>
    </row>
    <row r="72" spans="1:49">
      <c r="A72" s="124">
        <v>1</v>
      </c>
      <c r="B72" s="124">
        <v>2</v>
      </c>
      <c r="C72" s="124">
        <v>3</v>
      </c>
      <c r="D72" s="124">
        <v>4</v>
      </c>
      <c r="E72" s="124">
        <v>5</v>
      </c>
      <c r="F72" s="124">
        <v>6</v>
      </c>
      <c r="G72" s="124">
        <v>7</v>
      </c>
      <c r="H72" s="124">
        <v>8</v>
      </c>
      <c r="M72" s="129"/>
      <c r="N72" s="129"/>
      <c r="O72" s="129"/>
      <c r="P72" s="129"/>
    </row>
    <row r="73" spans="1:49" ht="41.25" customHeight="1">
      <c r="A73" s="124" t="s">
        <v>465</v>
      </c>
      <c r="B73" s="124" t="s">
        <v>359</v>
      </c>
      <c r="C73" s="124"/>
      <c r="D73" s="124"/>
      <c r="E73" s="124"/>
      <c r="F73" s="124"/>
      <c r="G73" s="124"/>
      <c r="H73" s="124"/>
      <c r="M73" s="129"/>
      <c r="N73" s="129"/>
      <c r="O73" s="129"/>
      <c r="P73" s="129"/>
    </row>
    <row r="74" spans="1:49" ht="12" customHeight="1">
      <c r="A74" s="124" t="s">
        <v>67</v>
      </c>
      <c r="B74" s="441" t="s">
        <v>466</v>
      </c>
      <c r="C74" s="134"/>
      <c r="D74" s="134"/>
      <c r="E74" s="134"/>
      <c r="F74" s="134"/>
      <c r="G74" s="134"/>
      <c r="H74" s="134"/>
      <c r="M74" s="129"/>
      <c r="N74" s="129"/>
      <c r="O74" s="129"/>
      <c r="P74" s="129"/>
    </row>
    <row r="75" spans="1:49" ht="13.5" customHeight="1">
      <c r="A75" s="124" t="s">
        <v>467</v>
      </c>
      <c r="B75" s="442"/>
      <c r="C75" s="134">
        <f>L27</f>
        <v>10718616.93</v>
      </c>
      <c r="D75" s="134">
        <f>L39</f>
        <v>10320866</v>
      </c>
      <c r="E75" s="134">
        <f>L51</f>
        <v>10320866</v>
      </c>
      <c r="F75" s="134">
        <f>F101/30.2*22</f>
        <v>2358096.3781456952</v>
      </c>
      <c r="G75" s="134">
        <f t="shared" ref="G75:H75" si="1">G101/30.2*22</f>
        <v>2270590.132450331</v>
      </c>
      <c r="H75" s="134">
        <f t="shared" si="1"/>
        <v>2270590.132450331</v>
      </c>
      <c r="M75" s="129"/>
      <c r="N75" s="129"/>
      <c r="O75" s="129"/>
      <c r="P75" s="129"/>
    </row>
    <row r="76" spans="1:49" ht="13.5" customHeight="1">
      <c r="A76" s="124" t="s">
        <v>468</v>
      </c>
      <c r="B76" s="124" t="s">
        <v>469</v>
      </c>
      <c r="C76" s="124"/>
      <c r="D76" s="124"/>
      <c r="E76" s="124"/>
      <c r="F76" s="124"/>
      <c r="G76" s="124"/>
      <c r="H76" s="124"/>
      <c r="M76" s="129"/>
      <c r="N76" s="129"/>
      <c r="O76" s="129"/>
      <c r="P76" s="129"/>
    </row>
    <row r="77" spans="1:49" ht="51">
      <c r="A77" s="124" t="s">
        <v>470</v>
      </c>
      <c r="B77" s="124" t="s">
        <v>471</v>
      </c>
      <c r="C77" s="124"/>
      <c r="D77" s="124"/>
      <c r="E77" s="124"/>
      <c r="F77" s="124"/>
      <c r="G77" s="124"/>
      <c r="H77" s="124"/>
      <c r="M77" s="129"/>
      <c r="N77" s="129"/>
      <c r="O77" s="129"/>
      <c r="P77" s="129"/>
    </row>
    <row r="78" spans="1:49" ht="27" customHeight="1">
      <c r="A78" s="124" t="s">
        <v>472</v>
      </c>
      <c r="B78" s="124" t="s">
        <v>361</v>
      </c>
      <c r="C78" s="124"/>
      <c r="D78" s="124"/>
      <c r="E78" s="124"/>
      <c r="F78" s="124"/>
      <c r="G78" s="124"/>
      <c r="H78" s="124"/>
      <c r="M78" s="129"/>
      <c r="N78" s="129"/>
      <c r="O78" s="129"/>
      <c r="P78" s="129"/>
    </row>
    <row r="79" spans="1:49" ht="13.15" customHeight="1">
      <c r="A79" s="124" t="s">
        <v>67</v>
      </c>
      <c r="B79" s="441" t="s">
        <v>473</v>
      </c>
      <c r="C79" s="134"/>
      <c r="D79" s="134"/>
      <c r="E79" s="134"/>
      <c r="F79" s="134"/>
      <c r="G79" s="134"/>
      <c r="H79" s="134"/>
      <c r="M79" s="129"/>
      <c r="N79" s="129"/>
      <c r="O79" s="129"/>
      <c r="P79" s="129"/>
    </row>
    <row r="80" spans="1:49" ht="51">
      <c r="A80" s="124" t="s">
        <v>474</v>
      </c>
      <c r="B80" s="442"/>
      <c r="C80" s="134">
        <f>C75</f>
        <v>10718616.93</v>
      </c>
      <c r="D80" s="134">
        <f t="shared" ref="D80:E80" si="2">D75</f>
        <v>10320866</v>
      </c>
      <c r="E80" s="134">
        <f t="shared" si="2"/>
        <v>10320866</v>
      </c>
      <c r="F80" s="134">
        <f>F101/30.2*2.9</f>
        <v>310839.97711920529</v>
      </c>
      <c r="G80" s="134">
        <f t="shared" ref="G80:H80" si="3">G101/30.2*2.9</f>
        <v>299305.06291390728</v>
      </c>
      <c r="H80" s="134">
        <f t="shared" si="3"/>
        <v>299305.06291390728</v>
      </c>
      <c r="M80" s="129"/>
      <c r="N80" s="129"/>
      <c r="O80" s="129"/>
      <c r="P80" s="129"/>
    </row>
    <row r="81" spans="1:27" ht="51">
      <c r="A81" s="124" t="s">
        <v>475</v>
      </c>
      <c r="B81" s="124" t="s">
        <v>476</v>
      </c>
      <c r="C81" s="124"/>
      <c r="D81" s="124"/>
      <c r="E81" s="124"/>
      <c r="F81" s="124"/>
      <c r="G81" s="124"/>
      <c r="H81" s="124"/>
      <c r="M81" s="129"/>
      <c r="N81" s="129"/>
      <c r="O81" s="129"/>
      <c r="P81" s="129"/>
    </row>
    <row r="82" spans="1:27" ht="63.75">
      <c r="A82" s="124" t="s">
        <v>477</v>
      </c>
      <c r="B82" s="124" t="s">
        <v>478</v>
      </c>
      <c r="C82" s="134">
        <f>C75</f>
        <v>10718616.93</v>
      </c>
      <c r="D82" s="134">
        <f t="shared" ref="D82:E82" si="4">D75</f>
        <v>10320866</v>
      </c>
      <c r="E82" s="134">
        <f t="shared" si="4"/>
        <v>10320866</v>
      </c>
      <c r="F82" s="134">
        <f>F101/30.2*0.2</f>
        <v>21437.239801324504</v>
      </c>
      <c r="G82" s="134">
        <f t="shared" ref="G82:H82" si="5">G101/30.2*0.2</f>
        <v>20641.728476821194</v>
      </c>
      <c r="H82" s="134">
        <f t="shared" si="5"/>
        <v>20641.728476821194</v>
      </c>
      <c r="M82" s="129"/>
      <c r="N82" s="129"/>
      <c r="O82" s="129"/>
      <c r="P82" s="129"/>
    </row>
    <row r="83" spans="1:27" ht="63.75">
      <c r="A83" s="124" t="s">
        <v>479</v>
      </c>
      <c r="B83" s="124" t="s">
        <v>480</v>
      </c>
      <c r="C83" s="124"/>
      <c r="D83" s="124"/>
      <c r="E83" s="124"/>
      <c r="F83" s="124"/>
      <c r="G83" s="124"/>
      <c r="H83" s="124"/>
    </row>
    <row r="84" spans="1:27" ht="82.5" customHeight="1">
      <c r="A84" s="124" t="s">
        <v>499</v>
      </c>
      <c r="B84" s="124"/>
      <c r="C84" s="124"/>
      <c r="D84" s="124"/>
      <c r="E84" s="124"/>
      <c r="F84" s="124"/>
      <c r="G84" s="124"/>
      <c r="H84" s="124"/>
    </row>
    <row r="85" spans="1:27" ht="50.25" customHeight="1">
      <c r="A85" s="124" t="s">
        <v>500</v>
      </c>
      <c r="B85" s="124" t="s">
        <v>363</v>
      </c>
      <c r="C85" s="124"/>
      <c r="D85" s="124"/>
      <c r="E85" s="124"/>
      <c r="F85" s="124"/>
      <c r="G85" s="124"/>
      <c r="H85" s="124"/>
    </row>
    <row r="86" spans="1:27">
      <c r="A86" s="124" t="s">
        <v>67</v>
      </c>
      <c r="B86" s="441" t="s">
        <v>365</v>
      </c>
      <c r="C86" s="134"/>
      <c r="D86" s="134"/>
      <c r="E86" s="134"/>
      <c r="F86" s="134"/>
      <c r="G86" s="134"/>
      <c r="H86" s="134"/>
    </row>
    <row r="87" spans="1:27" ht="24.75" customHeight="1">
      <c r="A87" s="124" t="s">
        <v>482</v>
      </c>
      <c r="B87" s="442"/>
      <c r="C87" s="134">
        <f>C75</f>
        <v>10718616.93</v>
      </c>
      <c r="D87" s="134">
        <f t="shared" ref="D87:E87" si="6">D75</f>
        <v>10320866</v>
      </c>
      <c r="E87" s="134">
        <f t="shared" si="6"/>
        <v>10320866</v>
      </c>
      <c r="F87" s="134">
        <f>F101/30.2*5.1</f>
        <v>546649.61493377481</v>
      </c>
      <c r="G87" s="134">
        <f t="shared" ref="G87:H87" si="7">G101/30.2*5.1</f>
        <v>526364.07615894033</v>
      </c>
      <c r="H87" s="134">
        <f t="shared" si="7"/>
        <v>526364.07615894033</v>
      </c>
    </row>
    <row r="88" spans="1:27">
      <c r="A88" s="140" t="s">
        <v>402</v>
      </c>
      <c r="B88" s="141" t="s">
        <v>31</v>
      </c>
      <c r="C88" s="141" t="s">
        <v>31</v>
      </c>
      <c r="D88" s="141" t="s">
        <v>31</v>
      </c>
      <c r="E88" s="141" t="s">
        <v>31</v>
      </c>
      <c r="F88" s="141">
        <f>SUM(F73:F87)</f>
        <v>3237023.2099999995</v>
      </c>
      <c r="G88" s="141">
        <f>SUM(G73:G87)</f>
        <v>3116900.9999999995</v>
      </c>
      <c r="H88" s="141">
        <f>SUM(H73:H87)</f>
        <v>3116900.9999999995</v>
      </c>
      <c r="I88" s="129"/>
      <c r="J88" s="129"/>
      <c r="M88" s="135"/>
      <c r="N88" s="129"/>
    </row>
    <row r="89" spans="1:27" ht="24.75" customHeight="1">
      <c r="A89" s="448" t="s">
        <v>483</v>
      </c>
      <c r="B89" s="443"/>
      <c r="C89" s="443"/>
      <c r="D89" s="443"/>
      <c r="E89" s="443"/>
      <c r="F89" s="443"/>
      <c r="G89" s="443"/>
      <c r="H89" s="443"/>
      <c r="I89" s="443"/>
      <c r="J89" s="443"/>
      <c r="K89" s="443"/>
      <c r="L89" s="443"/>
    </row>
    <row r="90" spans="1:27">
      <c r="F90" s="136"/>
    </row>
    <row r="91" spans="1:27" s="9" customFormat="1" ht="23.25" customHeight="1">
      <c r="A91" s="10" t="s">
        <v>621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s="9" customFormat="1" ht="31.9" customHeight="1">
      <c r="A92" s="10" t="s">
        <v>622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s="9" customFormat="1" ht="13.5" customHeight="1"/>
    <row r="94" spans="1:27" s="9" customFormat="1" ht="13.5" customHeight="1">
      <c r="A94" s="440" t="s">
        <v>18</v>
      </c>
      <c r="B94" s="440" t="s">
        <v>19</v>
      </c>
      <c r="C94" s="440" t="s">
        <v>353</v>
      </c>
      <c r="D94" s="440"/>
      <c r="E94" s="440"/>
      <c r="F94" s="38"/>
      <c r="G94" s="38"/>
      <c r="H94" s="38"/>
      <c r="I94" s="38"/>
      <c r="J94" s="38"/>
      <c r="K94" s="38"/>
    </row>
    <row r="95" spans="1:27" s="9" customFormat="1" ht="12" customHeight="1">
      <c r="A95" s="440"/>
      <c r="B95" s="440"/>
      <c r="C95" s="124" t="s">
        <v>698</v>
      </c>
      <c r="D95" s="70" t="s">
        <v>681</v>
      </c>
      <c r="E95" s="70" t="s">
        <v>694</v>
      </c>
      <c r="F95" s="38"/>
      <c r="G95" s="38"/>
      <c r="H95" s="38"/>
      <c r="I95" s="38"/>
      <c r="J95" s="38"/>
      <c r="K95" s="38"/>
    </row>
    <row r="96" spans="1:27" s="9" customFormat="1" ht="25.5">
      <c r="A96" s="440"/>
      <c r="B96" s="440"/>
      <c r="C96" s="198" t="s">
        <v>425</v>
      </c>
      <c r="D96" s="198" t="s">
        <v>356</v>
      </c>
      <c r="E96" s="198" t="s">
        <v>357</v>
      </c>
      <c r="F96" s="38"/>
      <c r="G96" s="38"/>
      <c r="H96" s="38"/>
      <c r="I96" s="38"/>
      <c r="J96" s="38"/>
      <c r="K96" s="38"/>
    </row>
    <row r="97" spans="1:11" s="9" customFormat="1" ht="12.75" customHeight="1">
      <c r="A97" s="440"/>
      <c r="B97" s="440"/>
      <c r="C97" s="198"/>
      <c r="D97" s="198"/>
      <c r="E97" s="198"/>
      <c r="F97" s="38"/>
      <c r="G97" s="38"/>
      <c r="H97" s="38"/>
      <c r="I97" s="38"/>
      <c r="J97" s="38"/>
      <c r="K97" s="38"/>
    </row>
    <row r="98" spans="1:11" s="9" customFormat="1" ht="21" customHeight="1">
      <c r="A98" s="198">
        <v>1</v>
      </c>
      <c r="B98" s="198">
        <v>2</v>
      </c>
      <c r="C98" s="198" t="s">
        <v>214</v>
      </c>
      <c r="D98" s="198" t="s">
        <v>215</v>
      </c>
      <c r="E98" s="198" t="s">
        <v>217</v>
      </c>
      <c r="F98" s="38"/>
      <c r="G98" s="38"/>
      <c r="H98" s="38"/>
      <c r="I98" s="38"/>
      <c r="J98" s="38"/>
      <c r="K98" s="38"/>
    </row>
    <row r="99" spans="1:11" s="9" customFormat="1" ht="83.25" customHeight="1">
      <c r="A99" s="199" t="s">
        <v>623</v>
      </c>
      <c r="B99" s="198" t="s">
        <v>359</v>
      </c>
      <c r="C99" s="200">
        <v>0</v>
      </c>
      <c r="D99" s="200">
        <v>0</v>
      </c>
      <c r="E99" s="200">
        <v>0</v>
      </c>
      <c r="F99" s="38"/>
      <c r="G99" s="38"/>
      <c r="H99" s="38"/>
      <c r="I99" s="38"/>
      <c r="J99" s="38"/>
      <c r="K99" s="38"/>
    </row>
    <row r="100" spans="1:11" s="9" customFormat="1" ht="78.75" customHeight="1">
      <c r="A100" s="198" t="s">
        <v>624</v>
      </c>
      <c r="B100" s="198" t="s">
        <v>361</v>
      </c>
      <c r="C100" s="200">
        <v>12063.12</v>
      </c>
      <c r="D100" s="200">
        <v>0</v>
      </c>
      <c r="E100" s="200">
        <v>0</v>
      </c>
      <c r="F100" s="38"/>
      <c r="G100" s="38"/>
      <c r="H100" s="38"/>
      <c r="I100" s="38"/>
      <c r="J100" s="38"/>
      <c r="K100" s="38"/>
    </row>
    <row r="101" spans="1:11">
      <c r="F101" s="136">
        <v>3237023.21</v>
      </c>
      <c r="G101" s="136">
        <v>3116901</v>
      </c>
      <c r="H101" s="136">
        <v>3116901</v>
      </c>
    </row>
    <row r="102" spans="1:11">
      <c r="F102" s="136">
        <f>F101-F88</f>
        <v>0</v>
      </c>
      <c r="G102" s="129">
        <f>G101-G88</f>
        <v>0</v>
      </c>
      <c r="H102" s="129">
        <f>H101-H88</f>
        <v>0</v>
      </c>
    </row>
    <row r="103" spans="1:11">
      <c r="F103" s="136">
        <f>'раздел 1 и 2'!G67-'раздел 3 (211-213 бюджет)'!F88-'раздел 3 (211-213 педагоги)'!F88-'раздел 3 (211-213 АУП'!F88</f>
        <v>0</v>
      </c>
      <c r="G103" s="129">
        <f>'раздел 1 и 2'!I67-'раздел 3 (211-213 бюджет)'!G88-'раздел 3 (211-213 педагоги)'!G88-'раздел 3 (211-213 АУП'!G88</f>
        <v>0</v>
      </c>
      <c r="H103" s="129">
        <f>'раздел 1 и 2'!K67-'раздел 3 (211-213 бюджет)'!H88-'раздел 3 (211-213 педагоги)'!H88-'раздел 3 (211-213 АУП'!H88</f>
        <v>0</v>
      </c>
    </row>
  </sheetData>
  <customSheetViews>
    <customSheetView guid="{05E486C0-6DBD-49B1-AF6A-BC8DF6FA107F}" scale="70" showPageBreaks="1" fitToPage="1" printArea="1" hiddenRows="1" view="pageBreakPreview" topLeftCell="A24">
      <selection activeCell="S31" sqref="S31"/>
      <pageMargins left="0.19685039370078741" right="0.19685039370078741" top="0.39370078740157483" bottom="0.39370078740157483" header="0.19685039370078741" footer="0.19685039370078741"/>
      <printOptions horizontalCentered="1"/>
      <pageSetup paperSize="9" scale="74" firstPageNumber="25" fitToHeight="0" orientation="landscape" useFirstPageNumber="1" r:id="rId1"/>
      <headerFooter alignWithMargins="0">
        <oddHeader>&amp;C&amp;"Times New Roman,обычный"&amp;12&amp;P</oddHeader>
      </headerFooter>
    </customSheetView>
    <customSheetView guid="{1560E1D9-2BAE-4CE5-89DB-061432386600}" scale="70" showPageBreaks="1" fitToPage="1" printArea="1" hiddenRows="1" view="pageBreakPreview" topLeftCell="A24">
      <selection activeCell="S31" sqref="S31"/>
      <pageMargins left="0.19685039370078741" right="0.19685039370078741" top="0.39370078740157483" bottom="0.39370078740157483" header="0.19685039370078741" footer="0.19685039370078741"/>
      <printOptions horizontalCentered="1"/>
      <pageSetup paperSize="9" scale="74" firstPageNumber="25" fitToHeight="0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57">
    <mergeCell ref="A94:A97"/>
    <mergeCell ref="B94:B97"/>
    <mergeCell ref="C94:E94"/>
    <mergeCell ref="C69:E69"/>
    <mergeCell ref="F69:H69"/>
    <mergeCell ref="B74:B75"/>
    <mergeCell ref="B79:B80"/>
    <mergeCell ref="B86:B87"/>
    <mergeCell ref="A89:L89"/>
    <mergeCell ref="A43:A46"/>
    <mergeCell ref="B43:B46"/>
    <mergeCell ref="C43:C46"/>
    <mergeCell ref="D43:K43"/>
    <mergeCell ref="D44:D46"/>
    <mergeCell ref="E44:K44"/>
    <mergeCell ref="E45:E46"/>
    <mergeCell ref="F45:F46"/>
    <mergeCell ref="G45:G46"/>
    <mergeCell ref="H45:I45"/>
    <mergeCell ref="J45:K45"/>
    <mergeCell ref="A56:A59"/>
    <mergeCell ref="B56:B59"/>
    <mergeCell ref="C56:E56"/>
    <mergeCell ref="C58:C59"/>
    <mergeCell ref="D58:D59"/>
    <mergeCell ref="E58:E59"/>
    <mergeCell ref="L31:L34"/>
    <mergeCell ref="D32:D34"/>
    <mergeCell ref="E32:K32"/>
    <mergeCell ref="E33:E34"/>
    <mergeCell ref="F33:F34"/>
    <mergeCell ref="G33:G34"/>
    <mergeCell ref="H33:I33"/>
    <mergeCell ref="J33:K33"/>
    <mergeCell ref="A31:A34"/>
    <mergeCell ref="B31:B34"/>
    <mergeCell ref="C31:C34"/>
    <mergeCell ref="D31:K31"/>
    <mergeCell ref="A19:A22"/>
    <mergeCell ref="B19:B22"/>
    <mergeCell ref="C19:C22"/>
    <mergeCell ref="D19:K19"/>
    <mergeCell ref="L19:L22"/>
    <mergeCell ref="D20:D22"/>
    <mergeCell ref="E20:K20"/>
    <mergeCell ref="E21:E22"/>
    <mergeCell ref="F21:F22"/>
    <mergeCell ref="G21:G22"/>
    <mergeCell ref="H21:I21"/>
    <mergeCell ref="J21:K21"/>
    <mergeCell ref="A3:L3"/>
    <mergeCell ref="A4:A7"/>
    <mergeCell ref="B4:B7"/>
    <mergeCell ref="C4:E4"/>
    <mergeCell ref="C6:C7"/>
    <mergeCell ref="D6:D7"/>
    <mergeCell ref="E6:E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4" firstPageNumber="25" fitToHeight="0" orientation="landscape" useFirstPageNumber="1" r:id="rId3"/>
  <headerFooter alignWithMargins="0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12"/>
  <sheetViews>
    <sheetView view="pageBreakPreview" zoomScale="130" zoomScaleNormal="120" zoomScaleSheetLayoutView="130" workbookViewId="0">
      <selection activeCell="I66" sqref="I66"/>
    </sheetView>
  </sheetViews>
  <sheetFormatPr defaultColWidth="0.85546875" defaultRowHeight="12.75"/>
  <cols>
    <col min="1" max="1" width="16" style="69" customWidth="1"/>
    <col min="2" max="2" width="11.85546875" style="69" customWidth="1"/>
    <col min="3" max="14" width="9.28515625" style="69" bestFit="1" customWidth="1"/>
    <col min="15" max="40" width="3.7109375" style="69" customWidth="1"/>
    <col min="41" max="41" width="10.7109375" style="69" customWidth="1"/>
    <col min="42" max="256" width="0.85546875" style="69"/>
    <col min="257" max="257" width="16" style="69" customWidth="1"/>
    <col min="258" max="258" width="11.85546875" style="69" customWidth="1"/>
    <col min="259" max="270" width="9.28515625" style="69" bestFit="1" customWidth="1"/>
    <col min="271" max="296" width="3.7109375" style="69" customWidth="1"/>
    <col min="297" max="297" width="10.7109375" style="69" customWidth="1"/>
    <col min="298" max="512" width="0.85546875" style="69"/>
    <col min="513" max="513" width="16" style="69" customWidth="1"/>
    <col min="514" max="514" width="11.85546875" style="69" customWidth="1"/>
    <col min="515" max="526" width="9.28515625" style="69" bestFit="1" customWidth="1"/>
    <col min="527" max="552" width="3.7109375" style="69" customWidth="1"/>
    <col min="553" max="553" width="10.7109375" style="69" customWidth="1"/>
    <col min="554" max="768" width="0.85546875" style="69"/>
    <col min="769" max="769" width="16" style="69" customWidth="1"/>
    <col min="770" max="770" width="11.85546875" style="69" customWidth="1"/>
    <col min="771" max="782" width="9.28515625" style="69" bestFit="1" customWidth="1"/>
    <col min="783" max="808" width="3.7109375" style="69" customWidth="1"/>
    <col min="809" max="809" width="10.7109375" style="69" customWidth="1"/>
    <col min="810" max="1024" width="0.85546875" style="69"/>
    <col min="1025" max="1025" width="16" style="69" customWidth="1"/>
    <col min="1026" max="1026" width="11.85546875" style="69" customWidth="1"/>
    <col min="1027" max="1038" width="9.28515625" style="69" bestFit="1" customWidth="1"/>
    <col min="1039" max="1064" width="3.7109375" style="69" customWidth="1"/>
    <col min="1065" max="1065" width="10.7109375" style="69" customWidth="1"/>
    <col min="1066" max="1280" width="0.85546875" style="69"/>
    <col min="1281" max="1281" width="16" style="69" customWidth="1"/>
    <col min="1282" max="1282" width="11.85546875" style="69" customWidth="1"/>
    <col min="1283" max="1294" width="9.28515625" style="69" bestFit="1" customWidth="1"/>
    <col min="1295" max="1320" width="3.7109375" style="69" customWidth="1"/>
    <col min="1321" max="1321" width="10.7109375" style="69" customWidth="1"/>
    <col min="1322" max="1536" width="0.85546875" style="69"/>
    <col min="1537" max="1537" width="16" style="69" customWidth="1"/>
    <col min="1538" max="1538" width="11.85546875" style="69" customWidth="1"/>
    <col min="1539" max="1550" width="9.28515625" style="69" bestFit="1" customWidth="1"/>
    <col min="1551" max="1576" width="3.7109375" style="69" customWidth="1"/>
    <col min="1577" max="1577" width="10.7109375" style="69" customWidth="1"/>
    <col min="1578" max="1792" width="0.85546875" style="69"/>
    <col min="1793" max="1793" width="16" style="69" customWidth="1"/>
    <col min="1794" max="1794" width="11.85546875" style="69" customWidth="1"/>
    <col min="1795" max="1806" width="9.28515625" style="69" bestFit="1" customWidth="1"/>
    <col min="1807" max="1832" width="3.7109375" style="69" customWidth="1"/>
    <col min="1833" max="1833" width="10.7109375" style="69" customWidth="1"/>
    <col min="1834" max="2048" width="0.85546875" style="69"/>
    <col min="2049" max="2049" width="16" style="69" customWidth="1"/>
    <col min="2050" max="2050" width="11.85546875" style="69" customWidth="1"/>
    <col min="2051" max="2062" width="9.28515625" style="69" bestFit="1" customWidth="1"/>
    <col min="2063" max="2088" width="3.7109375" style="69" customWidth="1"/>
    <col min="2089" max="2089" width="10.7109375" style="69" customWidth="1"/>
    <col min="2090" max="2304" width="0.85546875" style="69"/>
    <col min="2305" max="2305" width="16" style="69" customWidth="1"/>
    <col min="2306" max="2306" width="11.85546875" style="69" customWidth="1"/>
    <col min="2307" max="2318" width="9.28515625" style="69" bestFit="1" customWidth="1"/>
    <col min="2319" max="2344" width="3.7109375" style="69" customWidth="1"/>
    <col min="2345" max="2345" width="10.7109375" style="69" customWidth="1"/>
    <col min="2346" max="2560" width="0.85546875" style="69"/>
    <col min="2561" max="2561" width="16" style="69" customWidth="1"/>
    <col min="2562" max="2562" width="11.85546875" style="69" customWidth="1"/>
    <col min="2563" max="2574" width="9.28515625" style="69" bestFit="1" customWidth="1"/>
    <col min="2575" max="2600" width="3.7109375" style="69" customWidth="1"/>
    <col min="2601" max="2601" width="10.7109375" style="69" customWidth="1"/>
    <col min="2602" max="2816" width="0.85546875" style="69"/>
    <col min="2817" max="2817" width="16" style="69" customWidth="1"/>
    <col min="2818" max="2818" width="11.85546875" style="69" customWidth="1"/>
    <col min="2819" max="2830" width="9.28515625" style="69" bestFit="1" customWidth="1"/>
    <col min="2831" max="2856" width="3.7109375" style="69" customWidth="1"/>
    <col min="2857" max="2857" width="10.7109375" style="69" customWidth="1"/>
    <col min="2858" max="3072" width="0.85546875" style="69"/>
    <col min="3073" max="3073" width="16" style="69" customWidth="1"/>
    <col min="3074" max="3074" width="11.85546875" style="69" customWidth="1"/>
    <col min="3075" max="3086" width="9.28515625" style="69" bestFit="1" customWidth="1"/>
    <col min="3087" max="3112" width="3.7109375" style="69" customWidth="1"/>
    <col min="3113" max="3113" width="10.7109375" style="69" customWidth="1"/>
    <col min="3114" max="3328" width="0.85546875" style="69"/>
    <col min="3329" max="3329" width="16" style="69" customWidth="1"/>
    <col min="3330" max="3330" width="11.85546875" style="69" customWidth="1"/>
    <col min="3331" max="3342" width="9.28515625" style="69" bestFit="1" customWidth="1"/>
    <col min="3343" max="3368" width="3.7109375" style="69" customWidth="1"/>
    <col min="3369" max="3369" width="10.7109375" style="69" customWidth="1"/>
    <col min="3370" max="3584" width="0.85546875" style="69"/>
    <col min="3585" max="3585" width="16" style="69" customWidth="1"/>
    <col min="3586" max="3586" width="11.85546875" style="69" customWidth="1"/>
    <col min="3587" max="3598" width="9.28515625" style="69" bestFit="1" customWidth="1"/>
    <col min="3599" max="3624" width="3.7109375" style="69" customWidth="1"/>
    <col min="3625" max="3625" width="10.7109375" style="69" customWidth="1"/>
    <col min="3626" max="3840" width="0.85546875" style="69"/>
    <col min="3841" max="3841" width="16" style="69" customWidth="1"/>
    <col min="3842" max="3842" width="11.85546875" style="69" customWidth="1"/>
    <col min="3843" max="3854" width="9.28515625" style="69" bestFit="1" customWidth="1"/>
    <col min="3855" max="3880" width="3.7109375" style="69" customWidth="1"/>
    <col min="3881" max="3881" width="10.7109375" style="69" customWidth="1"/>
    <col min="3882" max="4096" width="0.85546875" style="69"/>
    <col min="4097" max="4097" width="16" style="69" customWidth="1"/>
    <col min="4098" max="4098" width="11.85546875" style="69" customWidth="1"/>
    <col min="4099" max="4110" width="9.28515625" style="69" bestFit="1" customWidth="1"/>
    <col min="4111" max="4136" width="3.7109375" style="69" customWidth="1"/>
    <col min="4137" max="4137" width="10.7109375" style="69" customWidth="1"/>
    <col min="4138" max="4352" width="0.85546875" style="69"/>
    <col min="4353" max="4353" width="16" style="69" customWidth="1"/>
    <col min="4354" max="4354" width="11.85546875" style="69" customWidth="1"/>
    <col min="4355" max="4366" width="9.28515625" style="69" bestFit="1" customWidth="1"/>
    <col min="4367" max="4392" width="3.7109375" style="69" customWidth="1"/>
    <col min="4393" max="4393" width="10.7109375" style="69" customWidth="1"/>
    <col min="4394" max="4608" width="0.85546875" style="69"/>
    <col min="4609" max="4609" width="16" style="69" customWidth="1"/>
    <col min="4610" max="4610" width="11.85546875" style="69" customWidth="1"/>
    <col min="4611" max="4622" width="9.28515625" style="69" bestFit="1" customWidth="1"/>
    <col min="4623" max="4648" width="3.7109375" style="69" customWidth="1"/>
    <col min="4649" max="4649" width="10.7109375" style="69" customWidth="1"/>
    <col min="4650" max="4864" width="0.85546875" style="69"/>
    <col min="4865" max="4865" width="16" style="69" customWidth="1"/>
    <col min="4866" max="4866" width="11.85546875" style="69" customWidth="1"/>
    <col min="4867" max="4878" width="9.28515625" style="69" bestFit="1" customWidth="1"/>
    <col min="4879" max="4904" width="3.7109375" style="69" customWidth="1"/>
    <col min="4905" max="4905" width="10.7109375" style="69" customWidth="1"/>
    <col min="4906" max="5120" width="0.85546875" style="69"/>
    <col min="5121" max="5121" width="16" style="69" customWidth="1"/>
    <col min="5122" max="5122" width="11.85546875" style="69" customWidth="1"/>
    <col min="5123" max="5134" width="9.28515625" style="69" bestFit="1" customWidth="1"/>
    <col min="5135" max="5160" width="3.7109375" style="69" customWidth="1"/>
    <col min="5161" max="5161" width="10.7109375" style="69" customWidth="1"/>
    <col min="5162" max="5376" width="0.85546875" style="69"/>
    <col min="5377" max="5377" width="16" style="69" customWidth="1"/>
    <col min="5378" max="5378" width="11.85546875" style="69" customWidth="1"/>
    <col min="5379" max="5390" width="9.28515625" style="69" bestFit="1" customWidth="1"/>
    <col min="5391" max="5416" width="3.7109375" style="69" customWidth="1"/>
    <col min="5417" max="5417" width="10.7109375" style="69" customWidth="1"/>
    <col min="5418" max="5632" width="0.85546875" style="69"/>
    <col min="5633" max="5633" width="16" style="69" customWidth="1"/>
    <col min="5634" max="5634" width="11.85546875" style="69" customWidth="1"/>
    <col min="5635" max="5646" width="9.28515625" style="69" bestFit="1" customWidth="1"/>
    <col min="5647" max="5672" width="3.7109375" style="69" customWidth="1"/>
    <col min="5673" max="5673" width="10.7109375" style="69" customWidth="1"/>
    <col min="5674" max="5888" width="0.85546875" style="69"/>
    <col min="5889" max="5889" width="16" style="69" customWidth="1"/>
    <col min="5890" max="5890" width="11.85546875" style="69" customWidth="1"/>
    <col min="5891" max="5902" width="9.28515625" style="69" bestFit="1" customWidth="1"/>
    <col min="5903" max="5928" width="3.7109375" style="69" customWidth="1"/>
    <col min="5929" max="5929" width="10.7109375" style="69" customWidth="1"/>
    <col min="5930" max="6144" width="0.85546875" style="69"/>
    <col min="6145" max="6145" width="16" style="69" customWidth="1"/>
    <col min="6146" max="6146" width="11.85546875" style="69" customWidth="1"/>
    <col min="6147" max="6158" width="9.28515625" style="69" bestFit="1" customWidth="1"/>
    <col min="6159" max="6184" width="3.7109375" style="69" customWidth="1"/>
    <col min="6185" max="6185" width="10.7109375" style="69" customWidth="1"/>
    <col min="6186" max="6400" width="0.85546875" style="69"/>
    <col min="6401" max="6401" width="16" style="69" customWidth="1"/>
    <col min="6402" max="6402" width="11.85546875" style="69" customWidth="1"/>
    <col min="6403" max="6414" width="9.28515625" style="69" bestFit="1" customWidth="1"/>
    <col min="6415" max="6440" width="3.7109375" style="69" customWidth="1"/>
    <col min="6441" max="6441" width="10.7109375" style="69" customWidth="1"/>
    <col min="6442" max="6656" width="0.85546875" style="69"/>
    <col min="6657" max="6657" width="16" style="69" customWidth="1"/>
    <col min="6658" max="6658" width="11.85546875" style="69" customWidth="1"/>
    <col min="6659" max="6670" width="9.28515625" style="69" bestFit="1" customWidth="1"/>
    <col min="6671" max="6696" width="3.7109375" style="69" customWidth="1"/>
    <col min="6697" max="6697" width="10.7109375" style="69" customWidth="1"/>
    <col min="6698" max="6912" width="0.85546875" style="69"/>
    <col min="6913" max="6913" width="16" style="69" customWidth="1"/>
    <col min="6914" max="6914" width="11.85546875" style="69" customWidth="1"/>
    <col min="6915" max="6926" width="9.28515625" style="69" bestFit="1" customWidth="1"/>
    <col min="6927" max="6952" width="3.7109375" style="69" customWidth="1"/>
    <col min="6953" max="6953" width="10.7109375" style="69" customWidth="1"/>
    <col min="6954" max="7168" width="0.85546875" style="69"/>
    <col min="7169" max="7169" width="16" style="69" customWidth="1"/>
    <col min="7170" max="7170" width="11.85546875" style="69" customWidth="1"/>
    <col min="7171" max="7182" width="9.28515625" style="69" bestFit="1" customWidth="1"/>
    <col min="7183" max="7208" width="3.7109375" style="69" customWidth="1"/>
    <col min="7209" max="7209" width="10.7109375" style="69" customWidth="1"/>
    <col min="7210" max="7424" width="0.85546875" style="69"/>
    <col min="7425" max="7425" width="16" style="69" customWidth="1"/>
    <col min="7426" max="7426" width="11.85546875" style="69" customWidth="1"/>
    <col min="7427" max="7438" width="9.28515625" style="69" bestFit="1" customWidth="1"/>
    <col min="7439" max="7464" width="3.7109375" style="69" customWidth="1"/>
    <col min="7465" max="7465" width="10.7109375" style="69" customWidth="1"/>
    <col min="7466" max="7680" width="0.85546875" style="69"/>
    <col min="7681" max="7681" width="16" style="69" customWidth="1"/>
    <col min="7682" max="7682" width="11.85546875" style="69" customWidth="1"/>
    <col min="7683" max="7694" width="9.28515625" style="69" bestFit="1" customWidth="1"/>
    <col min="7695" max="7720" width="3.7109375" style="69" customWidth="1"/>
    <col min="7721" max="7721" width="10.7109375" style="69" customWidth="1"/>
    <col min="7722" max="7936" width="0.85546875" style="69"/>
    <col min="7937" max="7937" width="16" style="69" customWidth="1"/>
    <col min="7938" max="7938" width="11.85546875" style="69" customWidth="1"/>
    <col min="7939" max="7950" width="9.28515625" style="69" bestFit="1" customWidth="1"/>
    <col min="7951" max="7976" width="3.7109375" style="69" customWidth="1"/>
    <col min="7977" max="7977" width="10.7109375" style="69" customWidth="1"/>
    <col min="7978" max="8192" width="0.85546875" style="69"/>
    <col min="8193" max="8193" width="16" style="69" customWidth="1"/>
    <col min="8194" max="8194" width="11.85546875" style="69" customWidth="1"/>
    <col min="8195" max="8206" width="9.28515625" style="69" bestFit="1" customWidth="1"/>
    <col min="8207" max="8232" width="3.7109375" style="69" customWidth="1"/>
    <col min="8233" max="8233" width="10.7109375" style="69" customWidth="1"/>
    <col min="8234" max="8448" width="0.85546875" style="69"/>
    <col min="8449" max="8449" width="16" style="69" customWidth="1"/>
    <col min="8450" max="8450" width="11.85546875" style="69" customWidth="1"/>
    <col min="8451" max="8462" width="9.28515625" style="69" bestFit="1" customWidth="1"/>
    <col min="8463" max="8488" width="3.7109375" style="69" customWidth="1"/>
    <col min="8489" max="8489" width="10.7109375" style="69" customWidth="1"/>
    <col min="8490" max="8704" width="0.85546875" style="69"/>
    <col min="8705" max="8705" width="16" style="69" customWidth="1"/>
    <col min="8706" max="8706" width="11.85546875" style="69" customWidth="1"/>
    <col min="8707" max="8718" width="9.28515625" style="69" bestFit="1" customWidth="1"/>
    <col min="8719" max="8744" width="3.7109375" style="69" customWidth="1"/>
    <col min="8745" max="8745" width="10.7109375" style="69" customWidth="1"/>
    <col min="8746" max="8960" width="0.85546875" style="69"/>
    <col min="8961" max="8961" width="16" style="69" customWidth="1"/>
    <col min="8962" max="8962" width="11.85546875" style="69" customWidth="1"/>
    <col min="8963" max="8974" width="9.28515625" style="69" bestFit="1" customWidth="1"/>
    <col min="8975" max="9000" width="3.7109375" style="69" customWidth="1"/>
    <col min="9001" max="9001" width="10.7109375" style="69" customWidth="1"/>
    <col min="9002" max="9216" width="0.85546875" style="69"/>
    <col min="9217" max="9217" width="16" style="69" customWidth="1"/>
    <col min="9218" max="9218" width="11.85546875" style="69" customWidth="1"/>
    <col min="9219" max="9230" width="9.28515625" style="69" bestFit="1" customWidth="1"/>
    <col min="9231" max="9256" width="3.7109375" style="69" customWidth="1"/>
    <col min="9257" max="9257" width="10.7109375" style="69" customWidth="1"/>
    <col min="9258" max="9472" width="0.85546875" style="69"/>
    <col min="9473" max="9473" width="16" style="69" customWidth="1"/>
    <col min="9474" max="9474" width="11.85546875" style="69" customWidth="1"/>
    <col min="9475" max="9486" width="9.28515625" style="69" bestFit="1" customWidth="1"/>
    <col min="9487" max="9512" width="3.7109375" style="69" customWidth="1"/>
    <col min="9513" max="9513" width="10.7109375" style="69" customWidth="1"/>
    <col min="9514" max="9728" width="0.85546875" style="69"/>
    <col min="9729" max="9729" width="16" style="69" customWidth="1"/>
    <col min="9730" max="9730" width="11.85546875" style="69" customWidth="1"/>
    <col min="9731" max="9742" width="9.28515625" style="69" bestFit="1" customWidth="1"/>
    <col min="9743" max="9768" width="3.7109375" style="69" customWidth="1"/>
    <col min="9769" max="9769" width="10.7109375" style="69" customWidth="1"/>
    <col min="9770" max="9984" width="0.85546875" style="69"/>
    <col min="9985" max="9985" width="16" style="69" customWidth="1"/>
    <col min="9986" max="9986" width="11.85546875" style="69" customWidth="1"/>
    <col min="9987" max="9998" width="9.28515625" style="69" bestFit="1" customWidth="1"/>
    <col min="9999" max="10024" width="3.7109375" style="69" customWidth="1"/>
    <col min="10025" max="10025" width="10.7109375" style="69" customWidth="1"/>
    <col min="10026" max="10240" width="0.85546875" style="69"/>
    <col min="10241" max="10241" width="16" style="69" customWidth="1"/>
    <col min="10242" max="10242" width="11.85546875" style="69" customWidth="1"/>
    <col min="10243" max="10254" width="9.28515625" style="69" bestFit="1" customWidth="1"/>
    <col min="10255" max="10280" width="3.7109375" style="69" customWidth="1"/>
    <col min="10281" max="10281" width="10.7109375" style="69" customWidth="1"/>
    <col min="10282" max="10496" width="0.85546875" style="69"/>
    <col min="10497" max="10497" width="16" style="69" customWidth="1"/>
    <col min="10498" max="10498" width="11.85546875" style="69" customWidth="1"/>
    <col min="10499" max="10510" width="9.28515625" style="69" bestFit="1" customWidth="1"/>
    <col min="10511" max="10536" width="3.7109375" style="69" customWidth="1"/>
    <col min="10537" max="10537" width="10.7109375" style="69" customWidth="1"/>
    <col min="10538" max="10752" width="0.85546875" style="69"/>
    <col min="10753" max="10753" width="16" style="69" customWidth="1"/>
    <col min="10754" max="10754" width="11.85546875" style="69" customWidth="1"/>
    <col min="10755" max="10766" width="9.28515625" style="69" bestFit="1" customWidth="1"/>
    <col min="10767" max="10792" width="3.7109375" style="69" customWidth="1"/>
    <col min="10793" max="10793" width="10.7109375" style="69" customWidth="1"/>
    <col min="10794" max="11008" width="0.85546875" style="69"/>
    <col min="11009" max="11009" width="16" style="69" customWidth="1"/>
    <col min="11010" max="11010" width="11.85546875" style="69" customWidth="1"/>
    <col min="11011" max="11022" width="9.28515625" style="69" bestFit="1" customWidth="1"/>
    <col min="11023" max="11048" width="3.7109375" style="69" customWidth="1"/>
    <col min="11049" max="11049" width="10.7109375" style="69" customWidth="1"/>
    <col min="11050" max="11264" width="0.85546875" style="69"/>
    <col min="11265" max="11265" width="16" style="69" customWidth="1"/>
    <col min="11266" max="11266" width="11.85546875" style="69" customWidth="1"/>
    <col min="11267" max="11278" width="9.28515625" style="69" bestFit="1" customWidth="1"/>
    <col min="11279" max="11304" width="3.7109375" style="69" customWidth="1"/>
    <col min="11305" max="11305" width="10.7109375" style="69" customWidth="1"/>
    <col min="11306" max="11520" width="0.85546875" style="69"/>
    <col min="11521" max="11521" width="16" style="69" customWidth="1"/>
    <col min="11522" max="11522" width="11.85546875" style="69" customWidth="1"/>
    <col min="11523" max="11534" width="9.28515625" style="69" bestFit="1" customWidth="1"/>
    <col min="11535" max="11560" width="3.7109375" style="69" customWidth="1"/>
    <col min="11561" max="11561" width="10.7109375" style="69" customWidth="1"/>
    <col min="11562" max="11776" width="0.85546875" style="69"/>
    <col min="11777" max="11777" width="16" style="69" customWidth="1"/>
    <col min="11778" max="11778" width="11.85546875" style="69" customWidth="1"/>
    <col min="11779" max="11790" width="9.28515625" style="69" bestFit="1" customWidth="1"/>
    <col min="11791" max="11816" width="3.7109375" style="69" customWidth="1"/>
    <col min="11817" max="11817" width="10.7109375" style="69" customWidth="1"/>
    <col min="11818" max="12032" width="0.85546875" style="69"/>
    <col min="12033" max="12033" width="16" style="69" customWidth="1"/>
    <col min="12034" max="12034" width="11.85546875" style="69" customWidth="1"/>
    <col min="12035" max="12046" width="9.28515625" style="69" bestFit="1" customWidth="1"/>
    <col min="12047" max="12072" width="3.7109375" style="69" customWidth="1"/>
    <col min="12073" max="12073" width="10.7109375" style="69" customWidth="1"/>
    <col min="12074" max="12288" width="0.85546875" style="69"/>
    <col min="12289" max="12289" width="16" style="69" customWidth="1"/>
    <col min="12290" max="12290" width="11.85546875" style="69" customWidth="1"/>
    <col min="12291" max="12302" width="9.28515625" style="69" bestFit="1" customWidth="1"/>
    <col min="12303" max="12328" width="3.7109375" style="69" customWidth="1"/>
    <col min="12329" max="12329" width="10.7109375" style="69" customWidth="1"/>
    <col min="12330" max="12544" width="0.85546875" style="69"/>
    <col min="12545" max="12545" width="16" style="69" customWidth="1"/>
    <col min="12546" max="12546" width="11.85546875" style="69" customWidth="1"/>
    <col min="12547" max="12558" width="9.28515625" style="69" bestFit="1" customWidth="1"/>
    <col min="12559" max="12584" width="3.7109375" style="69" customWidth="1"/>
    <col min="12585" max="12585" width="10.7109375" style="69" customWidth="1"/>
    <col min="12586" max="12800" width="0.85546875" style="69"/>
    <col min="12801" max="12801" width="16" style="69" customWidth="1"/>
    <col min="12802" max="12802" width="11.85546875" style="69" customWidth="1"/>
    <col min="12803" max="12814" width="9.28515625" style="69" bestFit="1" customWidth="1"/>
    <col min="12815" max="12840" width="3.7109375" style="69" customWidth="1"/>
    <col min="12841" max="12841" width="10.7109375" style="69" customWidth="1"/>
    <col min="12842" max="13056" width="0.85546875" style="69"/>
    <col min="13057" max="13057" width="16" style="69" customWidth="1"/>
    <col min="13058" max="13058" width="11.85546875" style="69" customWidth="1"/>
    <col min="13059" max="13070" width="9.28515625" style="69" bestFit="1" customWidth="1"/>
    <col min="13071" max="13096" width="3.7109375" style="69" customWidth="1"/>
    <col min="13097" max="13097" width="10.7109375" style="69" customWidth="1"/>
    <col min="13098" max="13312" width="0.85546875" style="69"/>
    <col min="13313" max="13313" width="16" style="69" customWidth="1"/>
    <col min="13314" max="13314" width="11.85546875" style="69" customWidth="1"/>
    <col min="13315" max="13326" width="9.28515625" style="69" bestFit="1" customWidth="1"/>
    <col min="13327" max="13352" width="3.7109375" style="69" customWidth="1"/>
    <col min="13353" max="13353" width="10.7109375" style="69" customWidth="1"/>
    <col min="13354" max="13568" width="0.85546875" style="69"/>
    <col min="13569" max="13569" width="16" style="69" customWidth="1"/>
    <col min="13570" max="13570" width="11.85546875" style="69" customWidth="1"/>
    <col min="13571" max="13582" width="9.28515625" style="69" bestFit="1" customWidth="1"/>
    <col min="13583" max="13608" width="3.7109375" style="69" customWidth="1"/>
    <col min="13609" max="13609" width="10.7109375" style="69" customWidth="1"/>
    <col min="13610" max="13824" width="0.85546875" style="69"/>
    <col min="13825" max="13825" width="16" style="69" customWidth="1"/>
    <col min="13826" max="13826" width="11.85546875" style="69" customWidth="1"/>
    <col min="13827" max="13838" width="9.28515625" style="69" bestFit="1" customWidth="1"/>
    <col min="13839" max="13864" width="3.7109375" style="69" customWidth="1"/>
    <col min="13865" max="13865" width="10.7109375" style="69" customWidth="1"/>
    <col min="13866" max="14080" width="0.85546875" style="69"/>
    <col min="14081" max="14081" width="16" style="69" customWidth="1"/>
    <col min="14082" max="14082" width="11.85546875" style="69" customWidth="1"/>
    <col min="14083" max="14094" width="9.28515625" style="69" bestFit="1" customWidth="1"/>
    <col min="14095" max="14120" width="3.7109375" style="69" customWidth="1"/>
    <col min="14121" max="14121" width="10.7109375" style="69" customWidth="1"/>
    <col min="14122" max="14336" width="0.85546875" style="69"/>
    <col min="14337" max="14337" width="16" style="69" customWidth="1"/>
    <col min="14338" max="14338" width="11.85546875" style="69" customWidth="1"/>
    <col min="14339" max="14350" width="9.28515625" style="69" bestFit="1" customWidth="1"/>
    <col min="14351" max="14376" width="3.7109375" style="69" customWidth="1"/>
    <col min="14377" max="14377" width="10.7109375" style="69" customWidth="1"/>
    <col min="14378" max="14592" width="0.85546875" style="69"/>
    <col min="14593" max="14593" width="16" style="69" customWidth="1"/>
    <col min="14594" max="14594" width="11.85546875" style="69" customWidth="1"/>
    <col min="14595" max="14606" width="9.28515625" style="69" bestFit="1" customWidth="1"/>
    <col min="14607" max="14632" width="3.7109375" style="69" customWidth="1"/>
    <col min="14633" max="14633" width="10.7109375" style="69" customWidth="1"/>
    <col min="14634" max="14848" width="0.85546875" style="69"/>
    <col min="14849" max="14849" width="16" style="69" customWidth="1"/>
    <col min="14850" max="14850" width="11.85546875" style="69" customWidth="1"/>
    <col min="14851" max="14862" width="9.28515625" style="69" bestFit="1" customWidth="1"/>
    <col min="14863" max="14888" width="3.7109375" style="69" customWidth="1"/>
    <col min="14889" max="14889" width="10.7109375" style="69" customWidth="1"/>
    <col min="14890" max="15104" width="0.85546875" style="69"/>
    <col min="15105" max="15105" width="16" style="69" customWidth="1"/>
    <col min="15106" max="15106" width="11.85546875" style="69" customWidth="1"/>
    <col min="15107" max="15118" width="9.28515625" style="69" bestFit="1" customWidth="1"/>
    <col min="15119" max="15144" width="3.7109375" style="69" customWidth="1"/>
    <col min="15145" max="15145" width="10.7109375" style="69" customWidth="1"/>
    <col min="15146" max="15360" width="0.85546875" style="69"/>
    <col min="15361" max="15361" width="16" style="69" customWidth="1"/>
    <col min="15362" max="15362" width="11.85546875" style="69" customWidth="1"/>
    <col min="15363" max="15374" width="9.28515625" style="69" bestFit="1" customWidth="1"/>
    <col min="15375" max="15400" width="3.7109375" style="69" customWidth="1"/>
    <col min="15401" max="15401" width="10.7109375" style="69" customWidth="1"/>
    <col min="15402" max="15616" width="0.85546875" style="69"/>
    <col min="15617" max="15617" width="16" style="69" customWidth="1"/>
    <col min="15618" max="15618" width="11.85546875" style="69" customWidth="1"/>
    <col min="15619" max="15630" width="9.28515625" style="69" bestFit="1" customWidth="1"/>
    <col min="15631" max="15656" width="3.7109375" style="69" customWidth="1"/>
    <col min="15657" max="15657" width="10.7109375" style="69" customWidth="1"/>
    <col min="15658" max="15872" width="0.85546875" style="69"/>
    <col min="15873" max="15873" width="16" style="69" customWidth="1"/>
    <col min="15874" max="15874" width="11.85546875" style="69" customWidth="1"/>
    <col min="15875" max="15886" width="9.28515625" style="69" bestFit="1" customWidth="1"/>
    <col min="15887" max="15912" width="3.7109375" style="69" customWidth="1"/>
    <col min="15913" max="15913" width="10.7109375" style="69" customWidth="1"/>
    <col min="15914" max="16128" width="0.85546875" style="69"/>
    <col min="16129" max="16129" width="16" style="69" customWidth="1"/>
    <col min="16130" max="16130" width="11.85546875" style="69" customWidth="1"/>
    <col min="16131" max="16142" width="9.28515625" style="69" bestFit="1" customWidth="1"/>
    <col min="16143" max="16168" width="3.7109375" style="69" customWidth="1"/>
    <col min="16169" max="16169" width="10.7109375" style="69" customWidth="1"/>
    <col min="16170" max="16384" width="0.85546875" style="69"/>
  </cols>
  <sheetData>
    <row r="1" spans="1:14" s="132" customFormat="1" ht="32.450000000000003" customHeight="1">
      <c r="A1" s="387" t="s">
        <v>501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132" customFormat="1" ht="32.25" customHeight="1">
      <c r="A2" s="387" t="s">
        <v>502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</row>
    <row r="3" spans="1:14" ht="15.7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ht="28.15" customHeight="1">
      <c r="A4" s="412" t="s">
        <v>503</v>
      </c>
      <c r="B4" s="412" t="s">
        <v>19</v>
      </c>
      <c r="C4" s="412" t="s">
        <v>504</v>
      </c>
      <c r="D4" s="412"/>
      <c r="E4" s="412"/>
      <c r="F4" s="412" t="s">
        <v>505</v>
      </c>
      <c r="G4" s="412"/>
      <c r="H4" s="412"/>
      <c r="I4" s="412" t="s">
        <v>506</v>
      </c>
      <c r="J4" s="412"/>
      <c r="K4" s="412"/>
      <c r="L4" s="412" t="s">
        <v>353</v>
      </c>
      <c r="M4" s="412"/>
      <c r="N4" s="412"/>
    </row>
    <row r="5" spans="1:14" ht="12.75" customHeight="1">
      <c r="A5" s="412"/>
      <c r="B5" s="412"/>
      <c r="C5" s="70" t="s">
        <v>648</v>
      </c>
      <c r="D5" s="70" t="s">
        <v>681</v>
      </c>
      <c r="E5" s="70" t="s">
        <v>694</v>
      </c>
      <c r="F5" s="70" t="s">
        <v>648</v>
      </c>
      <c r="G5" s="70" t="s">
        <v>681</v>
      </c>
      <c r="H5" s="70" t="s">
        <v>694</v>
      </c>
      <c r="I5" s="70" t="s">
        <v>648</v>
      </c>
      <c r="J5" s="70" t="s">
        <v>681</v>
      </c>
      <c r="K5" s="70" t="s">
        <v>694</v>
      </c>
      <c r="L5" s="70" t="s">
        <v>648</v>
      </c>
      <c r="M5" s="70" t="s">
        <v>681</v>
      </c>
      <c r="N5" s="70" t="s">
        <v>694</v>
      </c>
    </row>
    <row r="6" spans="1:14" ht="55.9" customHeight="1">
      <c r="A6" s="412"/>
      <c r="B6" s="412"/>
      <c r="C6" s="76" t="s">
        <v>209</v>
      </c>
      <c r="D6" s="76" t="s">
        <v>507</v>
      </c>
      <c r="E6" s="76" t="s">
        <v>508</v>
      </c>
      <c r="F6" s="76" t="s">
        <v>209</v>
      </c>
      <c r="G6" s="76" t="s">
        <v>507</v>
      </c>
      <c r="H6" s="76" t="s">
        <v>508</v>
      </c>
      <c r="I6" s="76" t="s">
        <v>209</v>
      </c>
      <c r="J6" s="76" t="s">
        <v>507</v>
      </c>
      <c r="K6" s="76" t="s">
        <v>508</v>
      </c>
      <c r="L6" s="76" t="s">
        <v>209</v>
      </c>
      <c r="M6" s="76" t="s">
        <v>507</v>
      </c>
      <c r="N6" s="76" t="s">
        <v>508</v>
      </c>
    </row>
    <row r="7" spans="1:14" s="128" customFormat="1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</row>
    <row r="8" spans="1:14" ht="12.75" customHeight="1">
      <c r="A8" s="101"/>
      <c r="B8" s="102" t="s">
        <v>30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4" ht="12.75" customHeight="1">
      <c r="A9" s="101"/>
      <c r="B9" s="102" t="s">
        <v>34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>
      <c r="A10" s="101"/>
      <c r="B10" s="102" t="s">
        <v>509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 ht="12.75" customHeight="1">
      <c r="A11" s="143" t="s">
        <v>402</v>
      </c>
      <c r="B11" s="144" t="s">
        <v>403</v>
      </c>
      <c r="C11" s="143" t="s">
        <v>31</v>
      </c>
      <c r="D11" s="143" t="s">
        <v>31</v>
      </c>
      <c r="E11" s="143" t="s">
        <v>31</v>
      </c>
      <c r="F11" s="143" t="s">
        <v>31</v>
      </c>
      <c r="G11" s="143" t="s">
        <v>31</v>
      </c>
      <c r="H11" s="143" t="s">
        <v>31</v>
      </c>
      <c r="I11" s="143" t="s">
        <v>31</v>
      </c>
      <c r="J11" s="143" t="s">
        <v>31</v>
      </c>
      <c r="K11" s="143" t="s">
        <v>31</v>
      </c>
      <c r="L11" s="145">
        <f>SUM(L8:L10)</f>
        <v>0</v>
      </c>
      <c r="M11" s="145">
        <f>SUM(M8:M10)</f>
        <v>0</v>
      </c>
      <c r="N11" s="145">
        <f>SUM(N8:N10)</f>
        <v>0</v>
      </c>
    </row>
    <row r="12" spans="1:14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</sheetData>
  <customSheetViews>
    <customSheetView guid="{05E486C0-6DBD-49B1-AF6A-BC8DF6FA107F}" scale="13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scale="96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1560E1D9-2BAE-4CE5-89DB-061432386600}" scale="13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scale="96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8">
    <mergeCell ref="A1:N1"/>
    <mergeCell ref="A2:N2"/>
    <mergeCell ref="A4:A6"/>
    <mergeCell ref="B4:B6"/>
    <mergeCell ref="C4:E4"/>
    <mergeCell ref="F4:H4"/>
    <mergeCell ref="I4:K4"/>
    <mergeCell ref="L4:N4"/>
  </mergeCells>
  <printOptions horizontalCentered="1"/>
  <pageMargins left="0.59055118110236227" right="0.51181102362204722" top="1.1811023622047245" bottom="0.39370078740157483" header="0.19685039370078741" footer="0.19685039370078741"/>
  <pageSetup paperSize="9" scale="96" firstPageNumber="25" orientation="landscape" useFirstPageNumber="1" r:id="rId3"/>
  <headerFooter alignWithMargins="0">
    <oddHeader>&amp;C&amp;"Times New Roman,обычный"&amp;12&amp;P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12"/>
  <sheetViews>
    <sheetView view="pageBreakPreview" zoomScale="110" zoomScaleNormal="120" zoomScaleSheetLayoutView="110" workbookViewId="0">
      <selection activeCell="I66" sqref="I66"/>
    </sheetView>
  </sheetViews>
  <sheetFormatPr defaultColWidth="0.85546875" defaultRowHeight="12.75"/>
  <cols>
    <col min="1" max="1" width="16" style="69" customWidth="1"/>
    <col min="2" max="2" width="11.85546875" style="69" customWidth="1"/>
    <col min="3" max="14" width="9.28515625" style="69" bestFit="1" customWidth="1"/>
    <col min="15" max="40" width="3.7109375" style="69" customWidth="1"/>
    <col min="41" max="41" width="10.7109375" style="69" customWidth="1"/>
    <col min="42" max="256" width="0.85546875" style="69"/>
    <col min="257" max="257" width="16" style="69" customWidth="1"/>
    <col min="258" max="258" width="11.85546875" style="69" customWidth="1"/>
    <col min="259" max="270" width="9.28515625" style="69" bestFit="1" customWidth="1"/>
    <col min="271" max="296" width="3.7109375" style="69" customWidth="1"/>
    <col min="297" max="297" width="10.7109375" style="69" customWidth="1"/>
    <col min="298" max="512" width="0.85546875" style="69"/>
    <col min="513" max="513" width="16" style="69" customWidth="1"/>
    <col min="514" max="514" width="11.85546875" style="69" customWidth="1"/>
    <col min="515" max="526" width="9.28515625" style="69" bestFit="1" customWidth="1"/>
    <col min="527" max="552" width="3.7109375" style="69" customWidth="1"/>
    <col min="553" max="553" width="10.7109375" style="69" customWidth="1"/>
    <col min="554" max="768" width="0.85546875" style="69"/>
    <col min="769" max="769" width="16" style="69" customWidth="1"/>
    <col min="770" max="770" width="11.85546875" style="69" customWidth="1"/>
    <col min="771" max="782" width="9.28515625" style="69" bestFit="1" customWidth="1"/>
    <col min="783" max="808" width="3.7109375" style="69" customWidth="1"/>
    <col min="809" max="809" width="10.7109375" style="69" customWidth="1"/>
    <col min="810" max="1024" width="0.85546875" style="69"/>
    <col min="1025" max="1025" width="16" style="69" customWidth="1"/>
    <col min="1026" max="1026" width="11.85546875" style="69" customWidth="1"/>
    <col min="1027" max="1038" width="9.28515625" style="69" bestFit="1" customWidth="1"/>
    <col min="1039" max="1064" width="3.7109375" style="69" customWidth="1"/>
    <col min="1065" max="1065" width="10.7109375" style="69" customWidth="1"/>
    <col min="1066" max="1280" width="0.85546875" style="69"/>
    <col min="1281" max="1281" width="16" style="69" customWidth="1"/>
    <col min="1282" max="1282" width="11.85546875" style="69" customWidth="1"/>
    <col min="1283" max="1294" width="9.28515625" style="69" bestFit="1" customWidth="1"/>
    <col min="1295" max="1320" width="3.7109375" style="69" customWidth="1"/>
    <col min="1321" max="1321" width="10.7109375" style="69" customWidth="1"/>
    <col min="1322" max="1536" width="0.85546875" style="69"/>
    <col min="1537" max="1537" width="16" style="69" customWidth="1"/>
    <col min="1538" max="1538" width="11.85546875" style="69" customWidth="1"/>
    <col min="1539" max="1550" width="9.28515625" style="69" bestFit="1" customWidth="1"/>
    <col min="1551" max="1576" width="3.7109375" style="69" customWidth="1"/>
    <col min="1577" max="1577" width="10.7109375" style="69" customWidth="1"/>
    <col min="1578" max="1792" width="0.85546875" style="69"/>
    <col min="1793" max="1793" width="16" style="69" customWidth="1"/>
    <col min="1794" max="1794" width="11.85546875" style="69" customWidth="1"/>
    <col min="1795" max="1806" width="9.28515625" style="69" bestFit="1" customWidth="1"/>
    <col min="1807" max="1832" width="3.7109375" style="69" customWidth="1"/>
    <col min="1833" max="1833" width="10.7109375" style="69" customWidth="1"/>
    <col min="1834" max="2048" width="0.85546875" style="69"/>
    <col min="2049" max="2049" width="16" style="69" customWidth="1"/>
    <col min="2050" max="2050" width="11.85546875" style="69" customWidth="1"/>
    <col min="2051" max="2062" width="9.28515625" style="69" bestFit="1" customWidth="1"/>
    <col min="2063" max="2088" width="3.7109375" style="69" customWidth="1"/>
    <col min="2089" max="2089" width="10.7109375" style="69" customWidth="1"/>
    <col min="2090" max="2304" width="0.85546875" style="69"/>
    <col min="2305" max="2305" width="16" style="69" customWidth="1"/>
    <col min="2306" max="2306" width="11.85546875" style="69" customWidth="1"/>
    <col min="2307" max="2318" width="9.28515625" style="69" bestFit="1" customWidth="1"/>
    <col min="2319" max="2344" width="3.7109375" style="69" customWidth="1"/>
    <col min="2345" max="2345" width="10.7109375" style="69" customWidth="1"/>
    <col min="2346" max="2560" width="0.85546875" style="69"/>
    <col min="2561" max="2561" width="16" style="69" customWidth="1"/>
    <col min="2562" max="2562" width="11.85546875" style="69" customWidth="1"/>
    <col min="2563" max="2574" width="9.28515625" style="69" bestFit="1" customWidth="1"/>
    <col min="2575" max="2600" width="3.7109375" style="69" customWidth="1"/>
    <col min="2601" max="2601" width="10.7109375" style="69" customWidth="1"/>
    <col min="2602" max="2816" width="0.85546875" style="69"/>
    <col min="2817" max="2817" width="16" style="69" customWidth="1"/>
    <col min="2818" max="2818" width="11.85546875" style="69" customWidth="1"/>
    <col min="2819" max="2830" width="9.28515625" style="69" bestFit="1" customWidth="1"/>
    <col min="2831" max="2856" width="3.7109375" style="69" customWidth="1"/>
    <col min="2857" max="2857" width="10.7109375" style="69" customWidth="1"/>
    <col min="2858" max="3072" width="0.85546875" style="69"/>
    <col min="3073" max="3073" width="16" style="69" customWidth="1"/>
    <col min="3074" max="3074" width="11.85546875" style="69" customWidth="1"/>
    <col min="3075" max="3086" width="9.28515625" style="69" bestFit="1" customWidth="1"/>
    <col min="3087" max="3112" width="3.7109375" style="69" customWidth="1"/>
    <col min="3113" max="3113" width="10.7109375" style="69" customWidth="1"/>
    <col min="3114" max="3328" width="0.85546875" style="69"/>
    <col min="3329" max="3329" width="16" style="69" customWidth="1"/>
    <col min="3330" max="3330" width="11.85546875" style="69" customWidth="1"/>
    <col min="3331" max="3342" width="9.28515625" style="69" bestFit="1" customWidth="1"/>
    <col min="3343" max="3368" width="3.7109375" style="69" customWidth="1"/>
    <col min="3369" max="3369" width="10.7109375" style="69" customWidth="1"/>
    <col min="3370" max="3584" width="0.85546875" style="69"/>
    <col min="3585" max="3585" width="16" style="69" customWidth="1"/>
    <col min="3586" max="3586" width="11.85546875" style="69" customWidth="1"/>
    <col min="3587" max="3598" width="9.28515625" style="69" bestFit="1" customWidth="1"/>
    <col min="3599" max="3624" width="3.7109375" style="69" customWidth="1"/>
    <col min="3625" max="3625" width="10.7109375" style="69" customWidth="1"/>
    <col min="3626" max="3840" width="0.85546875" style="69"/>
    <col min="3841" max="3841" width="16" style="69" customWidth="1"/>
    <col min="3842" max="3842" width="11.85546875" style="69" customWidth="1"/>
    <col min="3843" max="3854" width="9.28515625" style="69" bestFit="1" customWidth="1"/>
    <col min="3855" max="3880" width="3.7109375" style="69" customWidth="1"/>
    <col min="3881" max="3881" width="10.7109375" style="69" customWidth="1"/>
    <col min="3882" max="4096" width="0.85546875" style="69"/>
    <col min="4097" max="4097" width="16" style="69" customWidth="1"/>
    <col min="4098" max="4098" width="11.85546875" style="69" customWidth="1"/>
    <col min="4099" max="4110" width="9.28515625" style="69" bestFit="1" customWidth="1"/>
    <col min="4111" max="4136" width="3.7109375" style="69" customWidth="1"/>
    <col min="4137" max="4137" width="10.7109375" style="69" customWidth="1"/>
    <col min="4138" max="4352" width="0.85546875" style="69"/>
    <col min="4353" max="4353" width="16" style="69" customWidth="1"/>
    <col min="4354" max="4354" width="11.85546875" style="69" customWidth="1"/>
    <col min="4355" max="4366" width="9.28515625" style="69" bestFit="1" customWidth="1"/>
    <col min="4367" max="4392" width="3.7109375" style="69" customWidth="1"/>
    <col min="4393" max="4393" width="10.7109375" style="69" customWidth="1"/>
    <col min="4394" max="4608" width="0.85546875" style="69"/>
    <col min="4609" max="4609" width="16" style="69" customWidth="1"/>
    <col min="4610" max="4610" width="11.85546875" style="69" customWidth="1"/>
    <col min="4611" max="4622" width="9.28515625" style="69" bestFit="1" customWidth="1"/>
    <col min="4623" max="4648" width="3.7109375" style="69" customWidth="1"/>
    <col min="4649" max="4649" width="10.7109375" style="69" customWidth="1"/>
    <col min="4650" max="4864" width="0.85546875" style="69"/>
    <col min="4865" max="4865" width="16" style="69" customWidth="1"/>
    <col min="4866" max="4866" width="11.85546875" style="69" customWidth="1"/>
    <col min="4867" max="4878" width="9.28515625" style="69" bestFit="1" customWidth="1"/>
    <col min="4879" max="4904" width="3.7109375" style="69" customWidth="1"/>
    <col min="4905" max="4905" width="10.7109375" style="69" customWidth="1"/>
    <col min="4906" max="5120" width="0.85546875" style="69"/>
    <col min="5121" max="5121" width="16" style="69" customWidth="1"/>
    <col min="5122" max="5122" width="11.85546875" style="69" customWidth="1"/>
    <col min="5123" max="5134" width="9.28515625" style="69" bestFit="1" customWidth="1"/>
    <col min="5135" max="5160" width="3.7109375" style="69" customWidth="1"/>
    <col min="5161" max="5161" width="10.7109375" style="69" customWidth="1"/>
    <col min="5162" max="5376" width="0.85546875" style="69"/>
    <col min="5377" max="5377" width="16" style="69" customWidth="1"/>
    <col min="5378" max="5378" width="11.85546875" style="69" customWidth="1"/>
    <col min="5379" max="5390" width="9.28515625" style="69" bestFit="1" customWidth="1"/>
    <col min="5391" max="5416" width="3.7109375" style="69" customWidth="1"/>
    <col min="5417" max="5417" width="10.7109375" style="69" customWidth="1"/>
    <col min="5418" max="5632" width="0.85546875" style="69"/>
    <col min="5633" max="5633" width="16" style="69" customWidth="1"/>
    <col min="5634" max="5634" width="11.85546875" style="69" customWidth="1"/>
    <col min="5635" max="5646" width="9.28515625" style="69" bestFit="1" customWidth="1"/>
    <col min="5647" max="5672" width="3.7109375" style="69" customWidth="1"/>
    <col min="5673" max="5673" width="10.7109375" style="69" customWidth="1"/>
    <col min="5674" max="5888" width="0.85546875" style="69"/>
    <col min="5889" max="5889" width="16" style="69" customWidth="1"/>
    <col min="5890" max="5890" width="11.85546875" style="69" customWidth="1"/>
    <col min="5891" max="5902" width="9.28515625" style="69" bestFit="1" customWidth="1"/>
    <col min="5903" max="5928" width="3.7109375" style="69" customWidth="1"/>
    <col min="5929" max="5929" width="10.7109375" style="69" customWidth="1"/>
    <col min="5930" max="6144" width="0.85546875" style="69"/>
    <col min="6145" max="6145" width="16" style="69" customWidth="1"/>
    <col min="6146" max="6146" width="11.85546875" style="69" customWidth="1"/>
    <col min="6147" max="6158" width="9.28515625" style="69" bestFit="1" customWidth="1"/>
    <col min="6159" max="6184" width="3.7109375" style="69" customWidth="1"/>
    <col min="6185" max="6185" width="10.7109375" style="69" customWidth="1"/>
    <col min="6186" max="6400" width="0.85546875" style="69"/>
    <col min="6401" max="6401" width="16" style="69" customWidth="1"/>
    <col min="6402" max="6402" width="11.85546875" style="69" customWidth="1"/>
    <col min="6403" max="6414" width="9.28515625" style="69" bestFit="1" customWidth="1"/>
    <col min="6415" max="6440" width="3.7109375" style="69" customWidth="1"/>
    <col min="6441" max="6441" width="10.7109375" style="69" customWidth="1"/>
    <col min="6442" max="6656" width="0.85546875" style="69"/>
    <col min="6657" max="6657" width="16" style="69" customWidth="1"/>
    <col min="6658" max="6658" width="11.85546875" style="69" customWidth="1"/>
    <col min="6659" max="6670" width="9.28515625" style="69" bestFit="1" customWidth="1"/>
    <col min="6671" max="6696" width="3.7109375" style="69" customWidth="1"/>
    <col min="6697" max="6697" width="10.7109375" style="69" customWidth="1"/>
    <col min="6698" max="6912" width="0.85546875" style="69"/>
    <col min="6913" max="6913" width="16" style="69" customWidth="1"/>
    <col min="6914" max="6914" width="11.85546875" style="69" customWidth="1"/>
    <col min="6915" max="6926" width="9.28515625" style="69" bestFit="1" customWidth="1"/>
    <col min="6927" max="6952" width="3.7109375" style="69" customWidth="1"/>
    <col min="6953" max="6953" width="10.7109375" style="69" customWidth="1"/>
    <col min="6954" max="7168" width="0.85546875" style="69"/>
    <col min="7169" max="7169" width="16" style="69" customWidth="1"/>
    <col min="7170" max="7170" width="11.85546875" style="69" customWidth="1"/>
    <col min="7171" max="7182" width="9.28515625" style="69" bestFit="1" customWidth="1"/>
    <col min="7183" max="7208" width="3.7109375" style="69" customWidth="1"/>
    <col min="7209" max="7209" width="10.7109375" style="69" customWidth="1"/>
    <col min="7210" max="7424" width="0.85546875" style="69"/>
    <col min="7425" max="7425" width="16" style="69" customWidth="1"/>
    <col min="7426" max="7426" width="11.85546875" style="69" customWidth="1"/>
    <col min="7427" max="7438" width="9.28515625" style="69" bestFit="1" customWidth="1"/>
    <col min="7439" max="7464" width="3.7109375" style="69" customWidth="1"/>
    <col min="7465" max="7465" width="10.7109375" style="69" customWidth="1"/>
    <col min="7466" max="7680" width="0.85546875" style="69"/>
    <col min="7681" max="7681" width="16" style="69" customWidth="1"/>
    <col min="7682" max="7682" width="11.85546875" style="69" customWidth="1"/>
    <col min="7683" max="7694" width="9.28515625" style="69" bestFit="1" customWidth="1"/>
    <col min="7695" max="7720" width="3.7109375" style="69" customWidth="1"/>
    <col min="7721" max="7721" width="10.7109375" style="69" customWidth="1"/>
    <col min="7722" max="7936" width="0.85546875" style="69"/>
    <col min="7937" max="7937" width="16" style="69" customWidth="1"/>
    <col min="7938" max="7938" width="11.85546875" style="69" customWidth="1"/>
    <col min="7939" max="7950" width="9.28515625" style="69" bestFit="1" customWidth="1"/>
    <col min="7951" max="7976" width="3.7109375" style="69" customWidth="1"/>
    <col min="7977" max="7977" width="10.7109375" style="69" customWidth="1"/>
    <col min="7978" max="8192" width="0.85546875" style="69"/>
    <col min="8193" max="8193" width="16" style="69" customWidth="1"/>
    <col min="8194" max="8194" width="11.85546875" style="69" customWidth="1"/>
    <col min="8195" max="8206" width="9.28515625" style="69" bestFit="1" customWidth="1"/>
    <col min="8207" max="8232" width="3.7109375" style="69" customWidth="1"/>
    <col min="8233" max="8233" width="10.7109375" style="69" customWidth="1"/>
    <col min="8234" max="8448" width="0.85546875" style="69"/>
    <col min="8449" max="8449" width="16" style="69" customWidth="1"/>
    <col min="8450" max="8450" width="11.85546875" style="69" customWidth="1"/>
    <col min="8451" max="8462" width="9.28515625" style="69" bestFit="1" customWidth="1"/>
    <col min="8463" max="8488" width="3.7109375" style="69" customWidth="1"/>
    <col min="8489" max="8489" width="10.7109375" style="69" customWidth="1"/>
    <col min="8490" max="8704" width="0.85546875" style="69"/>
    <col min="8705" max="8705" width="16" style="69" customWidth="1"/>
    <col min="8706" max="8706" width="11.85546875" style="69" customWidth="1"/>
    <col min="8707" max="8718" width="9.28515625" style="69" bestFit="1" customWidth="1"/>
    <col min="8719" max="8744" width="3.7109375" style="69" customWidth="1"/>
    <col min="8745" max="8745" width="10.7109375" style="69" customWidth="1"/>
    <col min="8746" max="8960" width="0.85546875" style="69"/>
    <col min="8961" max="8961" width="16" style="69" customWidth="1"/>
    <col min="8962" max="8962" width="11.85546875" style="69" customWidth="1"/>
    <col min="8963" max="8974" width="9.28515625" style="69" bestFit="1" customWidth="1"/>
    <col min="8975" max="9000" width="3.7109375" style="69" customWidth="1"/>
    <col min="9001" max="9001" width="10.7109375" style="69" customWidth="1"/>
    <col min="9002" max="9216" width="0.85546875" style="69"/>
    <col min="9217" max="9217" width="16" style="69" customWidth="1"/>
    <col min="9218" max="9218" width="11.85546875" style="69" customWidth="1"/>
    <col min="9219" max="9230" width="9.28515625" style="69" bestFit="1" customWidth="1"/>
    <col min="9231" max="9256" width="3.7109375" style="69" customWidth="1"/>
    <col min="9257" max="9257" width="10.7109375" style="69" customWidth="1"/>
    <col min="9258" max="9472" width="0.85546875" style="69"/>
    <col min="9473" max="9473" width="16" style="69" customWidth="1"/>
    <col min="9474" max="9474" width="11.85546875" style="69" customWidth="1"/>
    <col min="9475" max="9486" width="9.28515625" style="69" bestFit="1" customWidth="1"/>
    <col min="9487" max="9512" width="3.7109375" style="69" customWidth="1"/>
    <col min="9513" max="9513" width="10.7109375" style="69" customWidth="1"/>
    <col min="9514" max="9728" width="0.85546875" style="69"/>
    <col min="9729" max="9729" width="16" style="69" customWidth="1"/>
    <col min="9730" max="9730" width="11.85546875" style="69" customWidth="1"/>
    <col min="9731" max="9742" width="9.28515625" style="69" bestFit="1" customWidth="1"/>
    <col min="9743" max="9768" width="3.7109375" style="69" customWidth="1"/>
    <col min="9769" max="9769" width="10.7109375" style="69" customWidth="1"/>
    <col min="9770" max="9984" width="0.85546875" style="69"/>
    <col min="9985" max="9985" width="16" style="69" customWidth="1"/>
    <col min="9986" max="9986" width="11.85546875" style="69" customWidth="1"/>
    <col min="9987" max="9998" width="9.28515625" style="69" bestFit="1" customWidth="1"/>
    <col min="9999" max="10024" width="3.7109375" style="69" customWidth="1"/>
    <col min="10025" max="10025" width="10.7109375" style="69" customWidth="1"/>
    <col min="10026" max="10240" width="0.85546875" style="69"/>
    <col min="10241" max="10241" width="16" style="69" customWidth="1"/>
    <col min="10242" max="10242" width="11.85546875" style="69" customWidth="1"/>
    <col min="10243" max="10254" width="9.28515625" style="69" bestFit="1" customWidth="1"/>
    <col min="10255" max="10280" width="3.7109375" style="69" customWidth="1"/>
    <col min="10281" max="10281" width="10.7109375" style="69" customWidth="1"/>
    <col min="10282" max="10496" width="0.85546875" style="69"/>
    <col min="10497" max="10497" width="16" style="69" customWidth="1"/>
    <col min="10498" max="10498" width="11.85546875" style="69" customWidth="1"/>
    <col min="10499" max="10510" width="9.28515625" style="69" bestFit="1" customWidth="1"/>
    <col min="10511" max="10536" width="3.7109375" style="69" customWidth="1"/>
    <col min="10537" max="10537" width="10.7109375" style="69" customWidth="1"/>
    <col min="10538" max="10752" width="0.85546875" style="69"/>
    <col min="10753" max="10753" width="16" style="69" customWidth="1"/>
    <col min="10754" max="10754" width="11.85546875" style="69" customWidth="1"/>
    <col min="10755" max="10766" width="9.28515625" style="69" bestFit="1" customWidth="1"/>
    <col min="10767" max="10792" width="3.7109375" style="69" customWidth="1"/>
    <col min="10793" max="10793" width="10.7109375" style="69" customWidth="1"/>
    <col min="10794" max="11008" width="0.85546875" style="69"/>
    <col min="11009" max="11009" width="16" style="69" customWidth="1"/>
    <col min="11010" max="11010" width="11.85546875" style="69" customWidth="1"/>
    <col min="11011" max="11022" width="9.28515625" style="69" bestFit="1" customWidth="1"/>
    <col min="11023" max="11048" width="3.7109375" style="69" customWidth="1"/>
    <col min="11049" max="11049" width="10.7109375" style="69" customWidth="1"/>
    <col min="11050" max="11264" width="0.85546875" style="69"/>
    <col min="11265" max="11265" width="16" style="69" customWidth="1"/>
    <col min="11266" max="11266" width="11.85546875" style="69" customWidth="1"/>
    <col min="11267" max="11278" width="9.28515625" style="69" bestFit="1" customWidth="1"/>
    <col min="11279" max="11304" width="3.7109375" style="69" customWidth="1"/>
    <col min="11305" max="11305" width="10.7109375" style="69" customWidth="1"/>
    <col min="11306" max="11520" width="0.85546875" style="69"/>
    <col min="11521" max="11521" width="16" style="69" customWidth="1"/>
    <col min="11522" max="11522" width="11.85546875" style="69" customWidth="1"/>
    <col min="11523" max="11534" width="9.28515625" style="69" bestFit="1" customWidth="1"/>
    <col min="11535" max="11560" width="3.7109375" style="69" customWidth="1"/>
    <col min="11561" max="11561" width="10.7109375" style="69" customWidth="1"/>
    <col min="11562" max="11776" width="0.85546875" style="69"/>
    <col min="11777" max="11777" width="16" style="69" customWidth="1"/>
    <col min="11778" max="11778" width="11.85546875" style="69" customWidth="1"/>
    <col min="11779" max="11790" width="9.28515625" style="69" bestFit="1" customWidth="1"/>
    <col min="11791" max="11816" width="3.7109375" style="69" customWidth="1"/>
    <col min="11817" max="11817" width="10.7109375" style="69" customWidth="1"/>
    <col min="11818" max="12032" width="0.85546875" style="69"/>
    <col min="12033" max="12033" width="16" style="69" customWidth="1"/>
    <col min="12034" max="12034" width="11.85546875" style="69" customWidth="1"/>
    <col min="12035" max="12046" width="9.28515625" style="69" bestFit="1" customWidth="1"/>
    <col min="12047" max="12072" width="3.7109375" style="69" customWidth="1"/>
    <col min="12073" max="12073" width="10.7109375" style="69" customWidth="1"/>
    <col min="12074" max="12288" width="0.85546875" style="69"/>
    <col min="12289" max="12289" width="16" style="69" customWidth="1"/>
    <col min="12290" max="12290" width="11.85546875" style="69" customWidth="1"/>
    <col min="12291" max="12302" width="9.28515625" style="69" bestFit="1" customWidth="1"/>
    <col min="12303" max="12328" width="3.7109375" style="69" customWidth="1"/>
    <col min="12329" max="12329" width="10.7109375" style="69" customWidth="1"/>
    <col min="12330" max="12544" width="0.85546875" style="69"/>
    <col min="12545" max="12545" width="16" style="69" customWidth="1"/>
    <col min="12546" max="12546" width="11.85546875" style="69" customWidth="1"/>
    <col min="12547" max="12558" width="9.28515625" style="69" bestFit="1" customWidth="1"/>
    <col min="12559" max="12584" width="3.7109375" style="69" customWidth="1"/>
    <col min="12585" max="12585" width="10.7109375" style="69" customWidth="1"/>
    <col min="12586" max="12800" width="0.85546875" style="69"/>
    <col min="12801" max="12801" width="16" style="69" customWidth="1"/>
    <col min="12802" max="12802" width="11.85546875" style="69" customWidth="1"/>
    <col min="12803" max="12814" width="9.28515625" style="69" bestFit="1" customWidth="1"/>
    <col min="12815" max="12840" width="3.7109375" style="69" customWidth="1"/>
    <col min="12841" max="12841" width="10.7109375" style="69" customWidth="1"/>
    <col min="12842" max="13056" width="0.85546875" style="69"/>
    <col min="13057" max="13057" width="16" style="69" customWidth="1"/>
    <col min="13058" max="13058" width="11.85546875" style="69" customWidth="1"/>
    <col min="13059" max="13070" width="9.28515625" style="69" bestFit="1" customWidth="1"/>
    <col min="13071" max="13096" width="3.7109375" style="69" customWidth="1"/>
    <col min="13097" max="13097" width="10.7109375" style="69" customWidth="1"/>
    <col min="13098" max="13312" width="0.85546875" style="69"/>
    <col min="13313" max="13313" width="16" style="69" customWidth="1"/>
    <col min="13314" max="13314" width="11.85546875" style="69" customWidth="1"/>
    <col min="13315" max="13326" width="9.28515625" style="69" bestFit="1" customWidth="1"/>
    <col min="13327" max="13352" width="3.7109375" style="69" customWidth="1"/>
    <col min="13353" max="13353" width="10.7109375" style="69" customWidth="1"/>
    <col min="13354" max="13568" width="0.85546875" style="69"/>
    <col min="13569" max="13569" width="16" style="69" customWidth="1"/>
    <col min="13570" max="13570" width="11.85546875" style="69" customWidth="1"/>
    <col min="13571" max="13582" width="9.28515625" style="69" bestFit="1" customWidth="1"/>
    <col min="13583" max="13608" width="3.7109375" style="69" customWidth="1"/>
    <col min="13609" max="13609" width="10.7109375" style="69" customWidth="1"/>
    <col min="13610" max="13824" width="0.85546875" style="69"/>
    <col min="13825" max="13825" width="16" style="69" customWidth="1"/>
    <col min="13826" max="13826" width="11.85546875" style="69" customWidth="1"/>
    <col min="13827" max="13838" width="9.28515625" style="69" bestFit="1" customWidth="1"/>
    <col min="13839" max="13864" width="3.7109375" style="69" customWidth="1"/>
    <col min="13865" max="13865" width="10.7109375" style="69" customWidth="1"/>
    <col min="13866" max="14080" width="0.85546875" style="69"/>
    <col min="14081" max="14081" width="16" style="69" customWidth="1"/>
    <col min="14082" max="14082" width="11.85546875" style="69" customWidth="1"/>
    <col min="14083" max="14094" width="9.28515625" style="69" bestFit="1" customWidth="1"/>
    <col min="14095" max="14120" width="3.7109375" style="69" customWidth="1"/>
    <col min="14121" max="14121" width="10.7109375" style="69" customWidth="1"/>
    <col min="14122" max="14336" width="0.85546875" style="69"/>
    <col min="14337" max="14337" width="16" style="69" customWidth="1"/>
    <col min="14338" max="14338" width="11.85546875" style="69" customWidth="1"/>
    <col min="14339" max="14350" width="9.28515625" style="69" bestFit="1" customWidth="1"/>
    <col min="14351" max="14376" width="3.7109375" style="69" customWidth="1"/>
    <col min="14377" max="14377" width="10.7109375" style="69" customWidth="1"/>
    <col min="14378" max="14592" width="0.85546875" style="69"/>
    <col min="14593" max="14593" width="16" style="69" customWidth="1"/>
    <col min="14594" max="14594" width="11.85546875" style="69" customWidth="1"/>
    <col min="14595" max="14606" width="9.28515625" style="69" bestFit="1" customWidth="1"/>
    <col min="14607" max="14632" width="3.7109375" style="69" customWidth="1"/>
    <col min="14633" max="14633" width="10.7109375" style="69" customWidth="1"/>
    <col min="14634" max="14848" width="0.85546875" style="69"/>
    <col min="14849" max="14849" width="16" style="69" customWidth="1"/>
    <col min="14850" max="14850" width="11.85546875" style="69" customWidth="1"/>
    <col min="14851" max="14862" width="9.28515625" style="69" bestFit="1" customWidth="1"/>
    <col min="14863" max="14888" width="3.7109375" style="69" customWidth="1"/>
    <col min="14889" max="14889" width="10.7109375" style="69" customWidth="1"/>
    <col min="14890" max="15104" width="0.85546875" style="69"/>
    <col min="15105" max="15105" width="16" style="69" customWidth="1"/>
    <col min="15106" max="15106" width="11.85546875" style="69" customWidth="1"/>
    <col min="15107" max="15118" width="9.28515625" style="69" bestFit="1" customWidth="1"/>
    <col min="15119" max="15144" width="3.7109375" style="69" customWidth="1"/>
    <col min="15145" max="15145" width="10.7109375" style="69" customWidth="1"/>
    <col min="15146" max="15360" width="0.85546875" style="69"/>
    <col min="15361" max="15361" width="16" style="69" customWidth="1"/>
    <col min="15362" max="15362" width="11.85546875" style="69" customWidth="1"/>
    <col min="15363" max="15374" width="9.28515625" style="69" bestFit="1" customWidth="1"/>
    <col min="15375" max="15400" width="3.7109375" style="69" customWidth="1"/>
    <col min="15401" max="15401" width="10.7109375" style="69" customWidth="1"/>
    <col min="15402" max="15616" width="0.85546875" style="69"/>
    <col min="15617" max="15617" width="16" style="69" customWidth="1"/>
    <col min="15618" max="15618" width="11.85546875" style="69" customWidth="1"/>
    <col min="15619" max="15630" width="9.28515625" style="69" bestFit="1" customWidth="1"/>
    <col min="15631" max="15656" width="3.7109375" style="69" customWidth="1"/>
    <col min="15657" max="15657" width="10.7109375" style="69" customWidth="1"/>
    <col min="15658" max="15872" width="0.85546875" style="69"/>
    <col min="15873" max="15873" width="16" style="69" customWidth="1"/>
    <col min="15874" max="15874" width="11.85546875" style="69" customWidth="1"/>
    <col min="15875" max="15886" width="9.28515625" style="69" bestFit="1" customWidth="1"/>
    <col min="15887" max="15912" width="3.7109375" style="69" customWidth="1"/>
    <col min="15913" max="15913" width="10.7109375" style="69" customWidth="1"/>
    <col min="15914" max="16128" width="0.85546875" style="69"/>
    <col min="16129" max="16129" width="16" style="69" customWidth="1"/>
    <col min="16130" max="16130" width="11.85546875" style="69" customWidth="1"/>
    <col min="16131" max="16142" width="9.28515625" style="69" bestFit="1" customWidth="1"/>
    <col min="16143" max="16168" width="3.7109375" style="69" customWidth="1"/>
    <col min="16169" max="16169" width="10.7109375" style="69" customWidth="1"/>
    <col min="16170" max="16384" width="0.85546875" style="69"/>
  </cols>
  <sheetData>
    <row r="1" spans="1:14" s="132" customFormat="1" ht="32.450000000000003" customHeight="1">
      <c r="A1" s="387" t="s">
        <v>501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132" customFormat="1" ht="32.25" customHeight="1">
      <c r="A2" s="387" t="s">
        <v>502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</row>
    <row r="3" spans="1:14" ht="15.7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ht="28.15" customHeight="1">
      <c r="A4" s="412" t="s">
        <v>503</v>
      </c>
      <c r="B4" s="412" t="s">
        <v>19</v>
      </c>
      <c r="C4" s="412" t="s">
        <v>504</v>
      </c>
      <c r="D4" s="412"/>
      <c r="E4" s="412"/>
      <c r="F4" s="412" t="s">
        <v>505</v>
      </c>
      <c r="G4" s="412"/>
      <c r="H4" s="412"/>
      <c r="I4" s="412" t="s">
        <v>506</v>
      </c>
      <c r="J4" s="412"/>
      <c r="K4" s="412"/>
      <c r="L4" s="412" t="s">
        <v>353</v>
      </c>
      <c r="M4" s="412"/>
      <c r="N4" s="412"/>
    </row>
    <row r="5" spans="1:14" ht="12.75" customHeight="1">
      <c r="A5" s="412"/>
      <c r="B5" s="412"/>
      <c r="C5" s="70" t="s">
        <v>648</v>
      </c>
      <c r="D5" s="70" t="s">
        <v>681</v>
      </c>
      <c r="E5" s="70" t="s">
        <v>694</v>
      </c>
      <c r="F5" s="70" t="s">
        <v>648</v>
      </c>
      <c r="G5" s="70" t="s">
        <v>681</v>
      </c>
      <c r="H5" s="70" t="s">
        <v>694</v>
      </c>
      <c r="I5" s="70" t="s">
        <v>648</v>
      </c>
      <c r="J5" s="70" t="s">
        <v>681</v>
      </c>
      <c r="K5" s="70" t="s">
        <v>694</v>
      </c>
      <c r="L5" s="70" t="s">
        <v>648</v>
      </c>
      <c r="M5" s="70" t="s">
        <v>681</v>
      </c>
      <c r="N5" s="70" t="s">
        <v>694</v>
      </c>
    </row>
    <row r="6" spans="1:14" ht="55.9" customHeight="1">
      <c r="A6" s="412"/>
      <c r="B6" s="412"/>
      <c r="C6" s="76" t="s">
        <v>209</v>
      </c>
      <c r="D6" s="76" t="s">
        <v>507</v>
      </c>
      <c r="E6" s="76" t="s">
        <v>508</v>
      </c>
      <c r="F6" s="76" t="s">
        <v>209</v>
      </c>
      <c r="G6" s="76" t="s">
        <v>507</v>
      </c>
      <c r="H6" s="76" t="s">
        <v>508</v>
      </c>
      <c r="I6" s="76" t="s">
        <v>209</v>
      </c>
      <c r="J6" s="76" t="s">
        <v>507</v>
      </c>
      <c r="K6" s="76" t="s">
        <v>508</v>
      </c>
      <c r="L6" s="76" t="s">
        <v>209</v>
      </c>
      <c r="M6" s="76" t="s">
        <v>507</v>
      </c>
      <c r="N6" s="76" t="s">
        <v>508</v>
      </c>
    </row>
    <row r="7" spans="1:14" s="128" customFormat="1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</row>
    <row r="8" spans="1:14" ht="12.75" customHeight="1">
      <c r="A8" s="101"/>
      <c r="B8" s="102" t="s">
        <v>30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4" ht="12.75" customHeight="1">
      <c r="A9" s="101"/>
      <c r="B9" s="102" t="s">
        <v>34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>
      <c r="A10" s="101"/>
      <c r="B10" s="102" t="s">
        <v>509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 ht="12.75" customHeight="1">
      <c r="A11" s="143" t="s">
        <v>402</v>
      </c>
      <c r="B11" s="143" t="s">
        <v>31</v>
      </c>
      <c r="C11" s="143" t="s">
        <v>31</v>
      </c>
      <c r="D11" s="143" t="s">
        <v>31</v>
      </c>
      <c r="E11" s="143" t="s">
        <v>31</v>
      </c>
      <c r="F11" s="143" t="s">
        <v>31</v>
      </c>
      <c r="G11" s="143" t="s">
        <v>31</v>
      </c>
      <c r="H11" s="143" t="s">
        <v>31</v>
      </c>
      <c r="I11" s="143" t="s">
        <v>31</v>
      </c>
      <c r="J11" s="143" t="s">
        <v>31</v>
      </c>
      <c r="K11" s="143" t="s">
        <v>31</v>
      </c>
      <c r="L11" s="145">
        <f>SUM(L8:L10)</f>
        <v>0</v>
      </c>
      <c r="M11" s="145">
        <f>SUM(M8:M10)</f>
        <v>0</v>
      </c>
      <c r="N11" s="145">
        <f>SUM(N8:N10)</f>
        <v>0</v>
      </c>
    </row>
    <row r="12" spans="1:14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</sheetData>
  <customSheetViews>
    <customSheetView guid="{05E486C0-6DBD-49B1-AF6A-BC8DF6FA107F}" scale="11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scale="94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1560E1D9-2BAE-4CE5-89DB-061432386600}" scale="11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scale="94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8">
    <mergeCell ref="A1:N1"/>
    <mergeCell ref="A2:N2"/>
    <mergeCell ref="A4:A6"/>
    <mergeCell ref="B4:B6"/>
    <mergeCell ref="C4:E4"/>
    <mergeCell ref="F4:H4"/>
    <mergeCell ref="I4:K4"/>
    <mergeCell ref="L4:N4"/>
  </mergeCells>
  <printOptions horizontalCentered="1"/>
  <pageMargins left="0.59055118110236227" right="0.51181102362204722" top="1.1811023622047245" bottom="0.39370078740157483" header="0.19685039370078741" footer="0.19685039370078741"/>
  <pageSetup paperSize="9" scale="94" firstPageNumber="25" orientation="landscape" useFirstPageNumber="1" r:id="rId3"/>
  <headerFooter alignWithMargins="0">
    <oddHeader>&amp;C&amp;"Times New Roman,обычный"&amp;12&amp;P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FF"/>
  </sheetPr>
  <dimension ref="A1:Q23"/>
  <sheetViews>
    <sheetView view="pageBreakPreview" zoomScale="85" zoomScaleNormal="120" zoomScaleSheetLayoutView="85" workbookViewId="0">
      <selection activeCell="I66" sqref="I66"/>
    </sheetView>
  </sheetViews>
  <sheetFormatPr defaultColWidth="0.85546875" defaultRowHeight="12.75"/>
  <cols>
    <col min="1" max="1" width="56.140625" style="69" customWidth="1"/>
    <col min="2" max="2" width="7.140625" style="69" customWidth="1"/>
    <col min="3" max="4" width="8.28515625" style="69" customWidth="1"/>
    <col min="5" max="5" width="8.42578125" style="69" customWidth="1"/>
    <col min="6" max="6" width="9" style="69" customWidth="1"/>
    <col min="7" max="7" width="8.42578125" style="69" customWidth="1"/>
    <col min="8" max="9" width="8.85546875" style="69" customWidth="1"/>
    <col min="10" max="10" width="8.7109375" style="69" customWidth="1"/>
    <col min="11" max="12" width="8.42578125" style="69" customWidth="1"/>
    <col min="13" max="13" width="8.7109375" style="69" customWidth="1"/>
    <col min="14" max="14" width="9" style="69" customWidth="1"/>
    <col min="15" max="16" width="2.7109375" style="69" customWidth="1"/>
    <col min="17" max="17" width="10.140625" style="69" customWidth="1"/>
    <col min="18" max="23" width="2.7109375" style="69" customWidth="1"/>
    <col min="24" max="256" width="0.85546875" style="69"/>
    <col min="257" max="257" width="24.5703125" style="69" customWidth="1"/>
    <col min="258" max="258" width="7.140625" style="69" customWidth="1"/>
    <col min="259" max="260" width="8.28515625" style="69" customWidth="1"/>
    <col min="261" max="261" width="8.42578125" style="69" customWidth="1"/>
    <col min="262" max="262" width="9" style="69" customWidth="1"/>
    <col min="263" max="263" width="8.42578125" style="69" customWidth="1"/>
    <col min="264" max="265" width="8.85546875" style="69" customWidth="1"/>
    <col min="266" max="266" width="8.7109375" style="69" customWidth="1"/>
    <col min="267" max="268" width="8.42578125" style="69" customWidth="1"/>
    <col min="269" max="269" width="8.7109375" style="69" customWidth="1"/>
    <col min="270" max="270" width="9" style="69" customWidth="1"/>
    <col min="271" max="272" width="2.7109375" style="69" customWidth="1"/>
    <col min="273" max="273" width="10.140625" style="69" customWidth="1"/>
    <col min="274" max="279" width="2.7109375" style="69" customWidth="1"/>
    <col min="280" max="512" width="0.85546875" style="69"/>
    <col min="513" max="513" width="24.5703125" style="69" customWidth="1"/>
    <col min="514" max="514" width="7.140625" style="69" customWidth="1"/>
    <col min="515" max="516" width="8.28515625" style="69" customWidth="1"/>
    <col min="517" max="517" width="8.42578125" style="69" customWidth="1"/>
    <col min="518" max="518" width="9" style="69" customWidth="1"/>
    <col min="519" max="519" width="8.42578125" style="69" customWidth="1"/>
    <col min="520" max="521" width="8.85546875" style="69" customWidth="1"/>
    <col min="522" max="522" width="8.7109375" style="69" customWidth="1"/>
    <col min="523" max="524" width="8.42578125" style="69" customWidth="1"/>
    <col min="525" max="525" width="8.7109375" style="69" customWidth="1"/>
    <col min="526" max="526" width="9" style="69" customWidth="1"/>
    <col min="527" max="528" width="2.7109375" style="69" customWidth="1"/>
    <col min="529" max="529" width="10.140625" style="69" customWidth="1"/>
    <col min="530" max="535" width="2.7109375" style="69" customWidth="1"/>
    <col min="536" max="768" width="0.85546875" style="69"/>
    <col min="769" max="769" width="24.5703125" style="69" customWidth="1"/>
    <col min="770" max="770" width="7.140625" style="69" customWidth="1"/>
    <col min="771" max="772" width="8.28515625" style="69" customWidth="1"/>
    <col min="773" max="773" width="8.42578125" style="69" customWidth="1"/>
    <col min="774" max="774" width="9" style="69" customWidth="1"/>
    <col min="775" max="775" width="8.42578125" style="69" customWidth="1"/>
    <col min="776" max="777" width="8.85546875" style="69" customWidth="1"/>
    <col min="778" max="778" width="8.7109375" style="69" customWidth="1"/>
    <col min="779" max="780" width="8.42578125" style="69" customWidth="1"/>
    <col min="781" max="781" width="8.7109375" style="69" customWidth="1"/>
    <col min="782" max="782" width="9" style="69" customWidth="1"/>
    <col min="783" max="784" width="2.7109375" style="69" customWidth="1"/>
    <col min="785" max="785" width="10.140625" style="69" customWidth="1"/>
    <col min="786" max="791" width="2.7109375" style="69" customWidth="1"/>
    <col min="792" max="1024" width="0.85546875" style="69"/>
    <col min="1025" max="1025" width="24.5703125" style="69" customWidth="1"/>
    <col min="1026" max="1026" width="7.140625" style="69" customWidth="1"/>
    <col min="1027" max="1028" width="8.28515625" style="69" customWidth="1"/>
    <col min="1029" max="1029" width="8.42578125" style="69" customWidth="1"/>
    <col min="1030" max="1030" width="9" style="69" customWidth="1"/>
    <col min="1031" max="1031" width="8.42578125" style="69" customWidth="1"/>
    <col min="1032" max="1033" width="8.85546875" style="69" customWidth="1"/>
    <col min="1034" max="1034" width="8.7109375" style="69" customWidth="1"/>
    <col min="1035" max="1036" width="8.42578125" style="69" customWidth="1"/>
    <col min="1037" max="1037" width="8.7109375" style="69" customWidth="1"/>
    <col min="1038" max="1038" width="9" style="69" customWidth="1"/>
    <col min="1039" max="1040" width="2.7109375" style="69" customWidth="1"/>
    <col min="1041" max="1041" width="10.140625" style="69" customWidth="1"/>
    <col min="1042" max="1047" width="2.7109375" style="69" customWidth="1"/>
    <col min="1048" max="1280" width="0.85546875" style="69"/>
    <col min="1281" max="1281" width="24.5703125" style="69" customWidth="1"/>
    <col min="1282" max="1282" width="7.140625" style="69" customWidth="1"/>
    <col min="1283" max="1284" width="8.28515625" style="69" customWidth="1"/>
    <col min="1285" max="1285" width="8.42578125" style="69" customWidth="1"/>
    <col min="1286" max="1286" width="9" style="69" customWidth="1"/>
    <col min="1287" max="1287" width="8.42578125" style="69" customWidth="1"/>
    <col min="1288" max="1289" width="8.85546875" style="69" customWidth="1"/>
    <col min="1290" max="1290" width="8.7109375" style="69" customWidth="1"/>
    <col min="1291" max="1292" width="8.42578125" style="69" customWidth="1"/>
    <col min="1293" max="1293" width="8.7109375" style="69" customWidth="1"/>
    <col min="1294" max="1294" width="9" style="69" customWidth="1"/>
    <col min="1295" max="1296" width="2.7109375" style="69" customWidth="1"/>
    <col min="1297" max="1297" width="10.140625" style="69" customWidth="1"/>
    <col min="1298" max="1303" width="2.7109375" style="69" customWidth="1"/>
    <col min="1304" max="1536" width="0.85546875" style="69"/>
    <col min="1537" max="1537" width="24.5703125" style="69" customWidth="1"/>
    <col min="1538" max="1538" width="7.140625" style="69" customWidth="1"/>
    <col min="1539" max="1540" width="8.28515625" style="69" customWidth="1"/>
    <col min="1541" max="1541" width="8.42578125" style="69" customWidth="1"/>
    <col min="1542" max="1542" width="9" style="69" customWidth="1"/>
    <col min="1543" max="1543" width="8.42578125" style="69" customWidth="1"/>
    <col min="1544" max="1545" width="8.85546875" style="69" customWidth="1"/>
    <col min="1546" max="1546" width="8.7109375" style="69" customWidth="1"/>
    <col min="1547" max="1548" width="8.42578125" style="69" customWidth="1"/>
    <col min="1549" max="1549" width="8.7109375" style="69" customWidth="1"/>
    <col min="1550" max="1550" width="9" style="69" customWidth="1"/>
    <col min="1551" max="1552" width="2.7109375" style="69" customWidth="1"/>
    <col min="1553" max="1553" width="10.140625" style="69" customWidth="1"/>
    <col min="1554" max="1559" width="2.7109375" style="69" customWidth="1"/>
    <col min="1560" max="1792" width="0.85546875" style="69"/>
    <col min="1793" max="1793" width="24.5703125" style="69" customWidth="1"/>
    <col min="1794" max="1794" width="7.140625" style="69" customWidth="1"/>
    <col min="1795" max="1796" width="8.28515625" style="69" customWidth="1"/>
    <col min="1797" max="1797" width="8.42578125" style="69" customWidth="1"/>
    <col min="1798" max="1798" width="9" style="69" customWidth="1"/>
    <col min="1799" max="1799" width="8.42578125" style="69" customWidth="1"/>
    <col min="1800" max="1801" width="8.85546875" style="69" customWidth="1"/>
    <col min="1802" max="1802" width="8.7109375" style="69" customWidth="1"/>
    <col min="1803" max="1804" width="8.42578125" style="69" customWidth="1"/>
    <col min="1805" max="1805" width="8.7109375" style="69" customWidth="1"/>
    <col min="1806" max="1806" width="9" style="69" customWidth="1"/>
    <col min="1807" max="1808" width="2.7109375" style="69" customWidth="1"/>
    <col min="1809" max="1809" width="10.140625" style="69" customWidth="1"/>
    <col min="1810" max="1815" width="2.7109375" style="69" customWidth="1"/>
    <col min="1816" max="2048" width="0.85546875" style="69"/>
    <col min="2049" max="2049" width="24.5703125" style="69" customWidth="1"/>
    <col min="2050" max="2050" width="7.140625" style="69" customWidth="1"/>
    <col min="2051" max="2052" width="8.28515625" style="69" customWidth="1"/>
    <col min="2053" max="2053" width="8.42578125" style="69" customWidth="1"/>
    <col min="2054" max="2054" width="9" style="69" customWidth="1"/>
    <col min="2055" max="2055" width="8.42578125" style="69" customWidth="1"/>
    <col min="2056" max="2057" width="8.85546875" style="69" customWidth="1"/>
    <col min="2058" max="2058" width="8.7109375" style="69" customWidth="1"/>
    <col min="2059" max="2060" width="8.42578125" style="69" customWidth="1"/>
    <col min="2061" max="2061" width="8.7109375" style="69" customWidth="1"/>
    <col min="2062" max="2062" width="9" style="69" customWidth="1"/>
    <col min="2063" max="2064" width="2.7109375" style="69" customWidth="1"/>
    <col min="2065" max="2065" width="10.140625" style="69" customWidth="1"/>
    <col min="2066" max="2071" width="2.7109375" style="69" customWidth="1"/>
    <col min="2072" max="2304" width="0.85546875" style="69"/>
    <col min="2305" max="2305" width="24.5703125" style="69" customWidth="1"/>
    <col min="2306" max="2306" width="7.140625" style="69" customWidth="1"/>
    <col min="2307" max="2308" width="8.28515625" style="69" customWidth="1"/>
    <col min="2309" max="2309" width="8.42578125" style="69" customWidth="1"/>
    <col min="2310" max="2310" width="9" style="69" customWidth="1"/>
    <col min="2311" max="2311" width="8.42578125" style="69" customWidth="1"/>
    <col min="2312" max="2313" width="8.85546875" style="69" customWidth="1"/>
    <col min="2314" max="2314" width="8.7109375" style="69" customWidth="1"/>
    <col min="2315" max="2316" width="8.42578125" style="69" customWidth="1"/>
    <col min="2317" max="2317" width="8.7109375" style="69" customWidth="1"/>
    <col min="2318" max="2318" width="9" style="69" customWidth="1"/>
    <col min="2319" max="2320" width="2.7109375" style="69" customWidth="1"/>
    <col min="2321" max="2321" width="10.140625" style="69" customWidth="1"/>
    <col min="2322" max="2327" width="2.7109375" style="69" customWidth="1"/>
    <col min="2328" max="2560" width="0.85546875" style="69"/>
    <col min="2561" max="2561" width="24.5703125" style="69" customWidth="1"/>
    <col min="2562" max="2562" width="7.140625" style="69" customWidth="1"/>
    <col min="2563" max="2564" width="8.28515625" style="69" customWidth="1"/>
    <col min="2565" max="2565" width="8.42578125" style="69" customWidth="1"/>
    <col min="2566" max="2566" width="9" style="69" customWidth="1"/>
    <col min="2567" max="2567" width="8.42578125" style="69" customWidth="1"/>
    <col min="2568" max="2569" width="8.85546875" style="69" customWidth="1"/>
    <col min="2570" max="2570" width="8.7109375" style="69" customWidth="1"/>
    <col min="2571" max="2572" width="8.42578125" style="69" customWidth="1"/>
    <col min="2573" max="2573" width="8.7109375" style="69" customWidth="1"/>
    <col min="2574" max="2574" width="9" style="69" customWidth="1"/>
    <col min="2575" max="2576" width="2.7109375" style="69" customWidth="1"/>
    <col min="2577" max="2577" width="10.140625" style="69" customWidth="1"/>
    <col min="2578" max="2583" width="2.7109375" style="69" customWidth="1"/>
    <col min="2584" max="2816" width="0.85546875" style="69"/>
    <col min="2817" max="2817" width="24.5703125" style="69" customWidth="1"/>
    <col min="2818" max="2818" width="7.140625" style="69" customWidth="1"/>
    <col min="2819" max="2820" width="8.28515625" style="69" customWidth="1"/>
    <col min="2821" max="2821" width="8.42578125" style="69" customWidth="1"/>
    <col min="2822" max="2822" width="9" style="69" customWidth="1"/>
    <col min="2823" max="2823" width="8.42578125" style="69" customWidth="1"/>
    <col min="2824" max="2825" width="8.85546875" style="69" customWidth="1"/>
    <col min="2826" max="2826" width="8.7109375" style="69" customWidth="1"/>
    <col min="2827" max="2828" width="8.42578125" style="69" customWidth="1"/>
    <col min="2829" max="2829" width="8.7109375" style="69" customWidth="1"/>
    <col min="2830" max="2830" width="9" style="69" customWidth="1"/>
    <col min="2831" max="2832" width="2.7109375" style="69" customWidth="1"/>
    <col min="2833" max="2833" width="10.140625" style="69" customWidth="1"/>
    <col min="2834" max="2839" width="2.7109375" style="69" customWidth="1"/>
    <col min="2840" max="3072" width="0.85546875" style="69"/>
    <col min="3073" max="3073" width="24.5703125" style="69" customWidth="1"/>
    <col min="3074" max="3074" width="7.140625" style="69" customWidth="1"/>
    <col min="3075" max="3076" width="8.28515625" style="69" customWidth="1"/>
    <col min="3077" max="3077" width="8.42578125" style="69" customWidth="1"/>
    <col min="3078" max="3078" width="9" style="69" customWidth="1"/>
    <col min="3079" max="3079" width="8.42578125" style="69" customWidth="1"/>
    <col min="3080" max="3081" width="8.85546875" style="69" customWidth="1"/>
    <col min="3082" max="3082" width="8.7109375" style="69" customWidth="1"/>
    <col min="3083" max="3084" width="8.42578125" style="69" customWidth="1"/>
    <col min="3085" max="3085" width="8.7109375" style="69" customWidth="1"/>
    <col min="3086" max="3086" width="9" style="69" customWidth="1"/>
    <col min="3087" max="3088" width="2.7109375" style="69" customWidth="1"/>
    <col min="3089" max="3089" width="10.140625" style="69" customWidth="1"/>
    <col min="3090" max="3095" width="2.7109375" style="69" customWidth="1"/>
    <col min="3096" max="3328" width="0.85546875" style="69"/>
    <col min="3329" max="3329" width="24.5703125" style="69" customWidth="1"/>
    <col min="3330" max="3330" width="7.140625" style="69" customWidth="1"/>
    <col min="3331" max="3332" width="8.28515625" style="69" customWidth="1"/>
    <col min="3333" max="3333" width="8.42578125" style="69" customWidth="1"/>
    <col min="3334" max="3334" width="9" style="69" customWidth="1"/>
    <col min="3335" max="3335" width="8.42578125" style="69" customWidth="1"/>
    <col min="3336" max="3337" width="8.85546875" style="69" customWidth="1"/>
    <col min="3338" max="3338" width="8.7109375" style="69" customWidth="1"/>
    <col min="3339" max="3340" width="8.42578125" style="69" customWidth="1"/>
    <col min="3341" max="3341" width="8.7109375" style="69" customWidth="1"/>
    <col min="3342" max="3342" width="9" style="69" customWidth="1"/>
    <col min="3343" max="3344" width="2.7109375" style="69" customWidth="1"/>
    <col min="3345" max="3345" width="10.140625" style="69" customWidth="1"/>
    <col min="3346" max="3351" width="2.7109375" style="69" customWidth="1"/>
    <col min="3352" max="3584" width="0.85546875" style="69"/>
    <col min="3585" max="3585" width="24.5703125" style="69" customWidth="1"/>
    <col min="3586" max="3586" width="7.140625" style="69" customWidth="1"/>
    <col min="3587" max="3588" width="8.28515625" style="69" customWidth="1"/>
    <col min="3589" max="3589" width="8.42578125" style="69" customWidth="1"/>
    <col min="3590" max="3590" width="9" style="69" customWidth="1"/>
    <col min="3591" max="3591" width="8.42578125" style="69" customWidth="1"/>
    <col min="3592" max="3593" width="8.85546875" style="69" customWidth="1"/>
    <col min="3594" max="3594" width="8.7109375" style="69" customWidth="1"/>
    <col min="3595" max="3596" width="8.42578125" style="69" customWidth="1"/>
    <col min="3597" max="3597" width="8.7109375" style="69" customWidth="1"/>
    <col min="3598" max="3598" width="9" style="69" customWidth="1"/>
    <col min="3599" max="3600" width="2.7109375" style="69" customWidth="1"/>
    <col min="3601" max="3601" width="10.140625" style="69" customWidth="1"/>
    <col min="3602" max="3607" width="2.7109375" style="69" customWidth="1"/>
    <col min="3608" max="3840" width="0.85546875" style="69"/>
    <col min="3841" max="3841" width="24.5703125" style="69" customWidth="1"/>
    <col min="3842" max="3842" width="7.140625" style="69" customWidth="1"/>
    <col min="3843" max="3844" width="8.28515625" style="69" customWidth="1"/>
    <col min="3845" max="3845" width="8.42578125" style="69" customWidth="1"/>
    <col min="3846" max="3846" width="9" style="69" customWidth="1"/>
    <col min="3847" max="3847" width="8.42578125" style="69" customWidth="1"/>
    <col min="3848" max="3849" width="8.85546875" style="69" customWidth="1"/>
    <col min="3850" max="3850" width="8.7109375" style="69" customWidth="1"/>
    <col min="3851" max="3852" width="8.42578125" style="69" customWidth="1"/>
    <col min="3853" max="3853" width="8.7109375" style="69" customWidth="1"/>
    <col min="3854" max="3854" width="9" style="69" customWidth="1"/>
    <col min="3855" max="3856" width="2.7109375" style="69" customWidth="1"/>
    <col min="3857" max="3857" width="10.140625" style="69" customWidth="1"/>
    <col min="3858" max="3863" width="2.7109375" style="69" customWidth="1"/>
    <col min="3864" max="4096" width="0.85546875" style="69"/>
    <col min="4097" max="4097" width="24.5703125" style="69" customWidth="1"/>
    <col min="4098" max="4098" width="7.140625" style="69" customWidth="1"/>
    <col min="4099" max="4100" width="8.28515625" style="69" customWidth="1"/>
    <col min="4101" max="4101" width="8.42578125" style="69" customWidth="1"/>
    <col min="4102" max="4102" width="9" style="69" customWidth="1"/>
    <col min="4103" max="4103" width="8.42578125" style="69" customWidth="1"/>
    <col min="4104" max="4105" width="8.85546875" style="69" customWidth="1"/>
    <col min="4106" max="4106" width="8.7109375" style="69" customWidth="1"/>
    <col min="4107" max="4108" width="8.42578125" style="69" customWidth="1"/>
    <col min="4109" max="4109" width="8.7109375" style="69" customWidth="1"/>
    <col min="4110" max="4110" width="9" style="69" customWidth="1"/>
    <col min="4111" max="4112" width="2.7109375" style="69" customWidth="1"/>
    <col min="4113" max="4113" width="10.140625" style="69" customWidth="1"/>
    <col min="4114" max="4119" width="2.7109375" style="69" customWidth="1"/>
    <col min="4120" max="4352" width="0.85546875" style="69"/>
    <col min="4353" max="4353" width="24.5703125" style="69" customWidth="1"/>
    <col min="4354" max="4354" width="7.140625" style="69" customWidth="1"/>
    <col min="4355" max="4356" width="8.28515625" style="69" customWidth="1"/>
    <col min="4357" max="4357" width="8.42578125" style="69" customWidth="1"/>
    <col min="4358" max="4358" width="9" style="69" customWidth="1"/>
    <col min="4359" max="4359" width="8.42578125" style="69" customWidth="1"/>
    <col min="4360" max="4361" width="8.85546875" style="69" customWidth="1"/>
    <col min="4362" max="4362" width="8.7109375" style="69" customWidth="1"/>
    <col min="4363" max="4364" width="8.42578125" style="69" customWidth="1"/>
    <col min="4365" max="4365" width="8.7109375" style="69" customWidth="1"/>
    <col min="4366" max="4366" width="9" style="69" customWidth="1"/>
    <col min="4367" max="4368" width="2.7109375" style="69" customWidth="1"/>
    <col min="4369" max="4369" width="10.140625" style="69" customWidth="1"/>
    <col min="4370" max="4375" width="2.7109375" style="69" customWidth="1"/>
    <col min="4376" max="4608" width="0.85546875" style="69"/>
    <col min="4609" max="4609" width="24.5703125" style="69" customWidth="1"/>
    <col min="4610" max="4610" width="7.140625" style="69" customWidth="1"/>
    <col min="4611" max="4612" width="8.28515625" style="69" customWidth="1"/>
    <col min="4613" max="4613" width="8.42578125" style="69" customWidth="1"/>
    <col min="4614" max="4614" width="9" style="69" customWidth="1"/>
    <col min="4615" max="4615" width="8.42578125" style="69" customWidth="1"/>
    <col min="4616" max="4617" width="8.85546875" style="69" customWidth="1"/>
    <col min="4618" max="4618" width="8.7109375" style="69" customWidth="1"/>
    <col min="4619" max="4620" width="8.42578125" style="69" customWidth="1"/>
    <col min="4621" max="4621" width="8.7109375" style="69" customWidth="1"/>
    <col min="4622" max="4622" width="9" style="69" customWidth="1"/>
    <col min="4623" max="4624" width="2.7109375" style="69" customWidth="1"/>
    <col min="4625" max="4625" width="10.140625" style="69" customWidth="1"/>
    <col min="4626" max="4631" width="2.7109375" style="69" customWidth="1"/>
    <col min="4632" max="4864" width="0.85546875" style="69"/>
    <col min="4865" max="4865" width="24.5703125" style="69" customWidth="1"/>
    <col min="4866" max="4866" width="7.140625" style="69" customWidth="1"/>
    <col min="4867" max="4868" width="8.28515625" style="69" customWidth="1"/>
    <col min="4869" max="4869" width="8.42578125" style="69" customWidth="1"/>
    <col min="4870" max="4870" width="9" style="69" customWidth="1"/>
    <col min="4871" max="4871" width="8.42578125" style="69" customWidth="1"/>
    <col min="4872" max="4873" width="8.85546875" style="69" customWidth="1"/>
    <col min="4874" max="4874" width="8.7109375" style="69" customWidth="1"/>
    <col min="4875" max="4876" width="8.42578125" style="69" customWidth="1"/>
    <col min="4877" max="4877" width="8.7109375" style="69" customWidth="1"/>
    <col min="4878" max="4878" width="9" style="69" customWidth="1"/>
    <col min="4879" max="4880" width="2.7109375" style="69" customWidth="1"/>
    <col min="4881" max="4881" width="10.140625" style="69" customWidth="1"/>
    <col min="4882" max="4887" width="2.7109375" style="69" customWidth="1"/>
    <col min="4888" max="5120" width="0.85546875" style="69"/>
    <col min="5121" max="5121" width="24.5703125" style="69" customWidth="1"/>
    <col min="5122" max="5122" width="7.140625" style="69" customWidth="1"/>
    <col min="5123" max="5124" width="8.28515625" style="69" customWidth="1"/>
    <col min="5125" max="5125" width="8.42578125" style="69" customWidth="1"/>
    <col min="5126" max="5126" width="9" style="69" customWidth="1"/>
    <col min="5127" max="5127" width="8.42578125" style="69" customWidth="1"/>
    <col min="5128" max="5129" width="8.85546875" style="69" customWidth="1"/>
    <col min="5130" max="5130" width="8.7109375" style="69" customWidth="1"/>
    <col min="5131" max="5132" width="8.42578125" style="69" customWidth="1"/>
    <col min="5133" max="5133" width="8.7109375" style="69" customWidth="1"/>
    <col min="5134" max="5134" width="9" style="69" customWidth="1"/>
    <col min="5135" max="5136" width="2.7109375" style="69" customWidth="1"/>
    <col min="5137" max="5137" width="10.140625" style="69" customWidth="1"/>
    <col min="5138" max="5143" width="2.7109375" style="69" customWidth="1"/>
    <col min="5144" max="5376" width="0.85546875" style="69"/>
    <col min="5377" max="5377" width="24.5703125" style="69" customWidth="1"/>
    <col min="5378" max="5378" width="7.140625" style="69" customWidth="1"/>
    <col min="5379" max="5380" width="8.28515625" style="69" customWidth="1"/>
    <col min="5381" max="5381" width="8.42578125" style="69" customWidth="1"/>
    <col min="5382" max="5382" width="9" style="69" customWidth="1"/>
    <col min="5383" max="5383" width="8.42578125" style="69" customWidth="1"/>
    <col min="5384" max="5385" width="8.85546875" style="69" customWidth="1"/>
    <col min="5386" max="5386" width="8.7109375" style="69" customWidth="1"/>
    <col min="5387" max="5388" width="8.42578125" style="69" customWidth="1"/>
    <col min="5389" max="5389" width="8.7109375" style="69" customWidth="1"/>
    <col min="5390" max="5390" width="9" style="69" customWidth="1"/>
    <col min="5391" max="5392" width="2.7109375" style="69" customWidth="1"/>
    <col min="5393" max="5393" width="10.140625" style="69" customWidth="1"/>
    <col min="5394" max="5399" width="2.7109375" style="69" customWidth="1"/>
    <col min="5400" max="5632" width="0.85546875" style="69"/>
    <col min="5633" max="5633" width="24.5703125" style="69" customWidth="1"/>
    <col min="5634" max="5634" width="7.140625" style="69" customWidth="1"/>
    <col min="5635" max="5636" width="8.28515625" style="69" customWidth="1"/>
    <col min="5637" max="5637" width="8.42578125" style="69" customWidth="1"/>
    <col min="5638" max="5638" width="9" style="69" customWidth="1"/>
    <col min="5639" max="5639" width="8.42578125" style="69" customWidth="1"/>
    <col min="5640" max="5641" width="8.85546875" style="69" customWidth="1"/>
    <col min="5642" max="5642" width="8.7109375" style="69" customWidth="1"/>
    <col min="5643" max="5644" width="8.42578125" style="69" customWidth="1"/>
    <col min="5645" max="5645" width="8.7109375" style="69" customWidth="1"/>
    <col min="5646" max="5646" width="9" style="69" customWidth="1"/>
    <col min="5647" max="5648" width="2.7109375" style="69" customWidth="1"/>
    <col min="5649" max="5649" width="10.140625" style="69" customWidth="1"/>
    <col min="5650" max="5655" width="2.7109375" style="69" customWidth="1"/>
    <col min="5656" max="5888" width="0.85546875" style="69"/>
    <col min="5889" max="5889" width="24.5703125" style="69" customWidth="1"/>
    <col min="5890" max="5890" width="7.140625" style="69" customWidth="1"/>
    <col min="5891" max="5892" width="8.28515625" style="69" customWidth="1"/>
    <col min="5893" max="5893" width="8.42578125" style="69" customWidth="1"/>
    <col min="5894" max="5894" width="9" style="69" customWidth="1"/>
    <col min="5895" max="5895" width="8.42578125" style="69" customWidth="1"/>
    <col min="5896" max="5897" width="8.85546875" style="69" customWidth="1"/>
    <col min="5898" max="5898" width="8.7109375" style="69" customWidth="1"/>
    <col min="5899" max="5900" width="8.42578125" style="69" customWidth="1"/>
    <col min="5901" max="5901" width="8.7109375" style="69" customWidth="1"/>
    <col min="5902" max="5902" width="9" style="69" customWidth="1"/>
    <col min="5903" max="5904" width="2.7109375" style="69" customWidth="1"/>
    <col min="5905" max="5905" width="10.140625" style="69" customWidth="1"/>
    <col min="5906" max="5911" width="2.7109375" style="69" customWidth="1"/>
    <col min="5912" max="6144" width="0.85546875" style="69"/>
    <col min="6145" max="6145" width="24.5703125" style="69" customWidth="1"/>
    <col min="6146" max="6146" width="7.140625" style="69" customWidth="1"/>
    <col min="6147" max="6148" width="8.28515625" style="69" customWidth="1"/>
    <col min="6149" max="6149" width="8.42578125" style="69" customWidth="1"/>
    <col min="6150" max="6150" width="9" style="69" customWidth="1"/>
    <col min="6151" max="6151" width="8.42578125" style="69" customWidth="1"/>
    <col min="6152" max="6153" width="8.85546875" style="69" customWidth="1"/>
    <col min="6154" max="6154" width="8.7109375" style="69" customWidth="1"/>
    <col min="6155" max="6156" width="8.42578125" style="69" customWidth="1"/>
    <col min="6157" max="6157" width="8.7109375" style="69" customWidth="1"/>
    <col min="6158" max="6158" width="9" style="69" customWidth="1"/>
    <col min="6159" max="6160" width="2.7109375" style="69" customWidth="1"/>
    <col min="6161" max="6161" width="10.140625" style="69" customWidth="1"/>
    <col min="6162" max="6167" width="2.7109375" style="69" customWidth="1"/>
    <col min="6168" max="6400" width="0.85546875" style="69"/>
    <col min="6401" max="6401" width="24.5703125" style="69" customWidth="1"/>
    <col min="6402" max="6402" width="7.140625" style="69" customWidth="1"/>
    <col min="6403" max="6404" width="8.28515625" style="69" customWidth="1"/>
    <col min="6405" max="6405" width="8.42578125" style="69" customWidth="1"/>
    <col min="6406" max="6406" width="9" style="69" customWidth="1"/>
    <col min="6407" max="6407" width="8.42578125" style="69" customWidth="1"/>
    <col min="6408" max="6409" width="8.85546875" style="69" customWidth="1"/>
    <col min="6410" max="6410" width="8.7109375" style="69" customWidth="1"/>
    <col min="6411" max="6412" width="8.42578125" style="69" customWidth="1"/>
    <col min="6413" max="6413" width="8.7109375" style="69" customWidth="1"/>
    <col min="6414" max="6414" width="9" style="69" customWidth="1"/>
    <col min="6415" max="6416" width="2.7109375" style="69" customWidth="1"/>
    <col min="6417" max="6417" width="10.140625" style="69" customWidth="1"/>
    <col min="6418" max="6423" width="2.7109375" style="69" customWidth="1"/>
    <col min="6424" max="6656" width="0.85546875" style="69"/>
    <col min="6657" max="6657" width="24.5703125" style="69" customWidth="1"/>
    <col min="6658" max="6658" width="7.140625" style="69" customWidth="1"/>
    <col min="6659" max="6660" width="8.28515625" style="69" customWidth="1"/>
    <col min="6661" max="6661" width="8.42578125" style="69" customWidth="1"/>
    <col min="6662" max="6662" width="9" style="69" customWidth="1"/>
    <col min="6663" max="6663" width="8.42578125" style="69" customWidth="1"/>
    <col min="6664" max="6665" width="8.85546875" style="69" customWidth="1"/>
    <col min="6666" max="6666" width="8.7109375" style="69" customWidth="1"/>
    <col min="6667" max="6668" width="8.42578125" style="69" customWidth="1"/>
    <col min="6669" max="6669" width="8.7109375" style="69" customWidth="1"/>
    <col min="6670" max="6670" width="9" style="69" customWidth="1"/>
    <col min="6671" max="6672" width="2.7109375" style="69" customWidth="1"/>
    <col min="6673" max="6673" width="10.140625" style="69" customWidth="1"/>
    <col min="6674" max="6679" width="2.7109375" style="69" customWidth="1"/>
    <col min="6680" max="6912" width="0.85546875" style="69"/>
    <col min="6913" max="6913" width="24.5703125" style="69" customWidth="1"/>
    <col min="6914" max="6914" width="7.140625" style="69" customWidth="1"/>
    <col min="6915" max="6916" width="8.28515625" style="69" customWidth="1"/>
    <col min="6917" max="6917" width="8.42578125" style="69" customWidth="1"/>
    <col min="6918" max="6918" width="9" style="69" customWidth="1"/>
    <col min="6919" max="6919" width="8.42578125" style="69" customWidth="1"/>
    <col min="6920" max="6921" width="8.85546875" style="69" customWidth="1"/>
    <col min="6922" max="6922" width="8.7109375" style="69" customWidth="1"/>
    <col min="6923" max="6924" width="8.42578125" style="69" customWidth="1"/>
    <col min="6925" max="6925" width="8.7109375" style="69" customWidth="1"/>
    <col min="6926" max="6926" width="9" style="69" customWidth="1"/>
    <col min="6927" max="6928" width="2.7109375" style="69" customWidth="1"/>
    <col min="6929" max="6929" width="10.140625" style="69" customWidth="1"/>
    <col min="6930" max="6935" width="2.7109375" style="69" customWidth="1"/>
    <col min="6936" max="7168" width="0.85546875" style="69"/>
    <col min="7169" max="7169" width="24.5703125" style="69" customWidth="1"/>
    <col min="7170" max="7170" width="7.140625" style="69" customWidth="1"/>
    <col min="7171" max="7172" width="8.28515625" style="69" customWidth="1"/>
    <col min="7173" max="7173" width="8.42578125" style="69" customWidth="1"/>
    <col min="7174" max="7174" width="9" style="69" customWidth="1"/>
    <col min="7175" max="7175" width="8.42578125" style="69" customWidth="1"/>
    <col min="7176" max="7177" width="8.85546875" style="69" customWidth="1"/>
    <col min="7178" max="7178" width="8.7109375" style="69" customWidth="1"/>
    <col min="7179" max="7180" width="8.42578125" style="69" customWidth="1"/>
    <col min="7181" max="7181" width="8.7109375" style="69" customWidth="1"/>
    <col min="7182" max="7182" width="9" style="69" customWidth="1"/>
    <col min="7183" max="7184" width="2.7109375" style="69" customWidth="1"/>
    <col min="7185" max="7185" width="10.140625" style="69" customWidth="1"/>
    <col min="7186" max="7191" width="2.7109375" style="69" customWidth="1"/>
    <col min="7192" max="7424" width="0.85546875" style="69"/>
    <col min="7425" max="7425" width="24.5703125" style="69" customWidth="1"/>
    <col min="7426" max="7426" width="7.140625" style="69" customWidth="1"/>
    <col min="7427" max="7428" width="8.28515625" style="69" customWidth="1"/>
    <col min="7429" max="7429" width="8.42578125" style="69" customWidth="1"/>
    <col min="7430" max="7430" width="9" style="69" customWidth="1"/>
    <col min="7431" max="7431" width="8.42578125" style="69" customWidth="1"/>
    <col min="7432" max="7433" width="8.85546875" style="69" customWidth="1"/>
    <col min="7434" max="7434" width="8.7109375" style="69" customWidth="1"/>
    <col min="7435" max="7436" width="8.42578125" style="69" customWidth="1"/>
    <col min="7437" max="7437" width="8.7109375" style="69" customWidth="1"/>
    <col min="7438" max="7438" width="9" style="69" customWidth="1"/>
    <col min="7439" max="7440" width="2.7109375" style="69" customWidth="1"/>
    <col min="7441" max="7441" width="10.140625" style="69" customWidth="1"/>
    <col min="7442" max="7447" width="2.7109375" style="69" customWidth="1"/>
    <col min="7448" max="7680" width="0.85546875" style="69"/>
    <col min="7681" max="7681" width="24.5703125" style="69" customWidth="1"/>
    <col min="7682" max="7682" width="7.140625" style="69" customWidth="1"/>
    <col min="7683" max="7684" width="8.28515625" style="69" customWidth="1"/>
    <col min="7685" max="7685" width="8.42578125" style="69" customWidth="1"/>
    <col min="7686" max="7686" width="9" style="69" customWidth="1"/>
    <col min="7687" max="7687" width="8.42578125" style="69" customWidth="1"/>
    <col min="7688" max="7689" width="8.85546875" style="69" customWidth="1"/>
    <col min="7690" max="7690" width="8.7109375" style="69" customWidth="1"/>
    <col min="7691" max="7692" width="8.42578125" style="69" customWidth="1"/>
    <col min="7693" max="7693" width="8.7109375" style="69" customWidth="1"/>
    <col min="7694" max="7694" width="9" style="69" customWidth="1"/>
    <col min="7695" max="7696" width="2.7109375" style="69" customWidth="1"/>
    <col min="7697" max="7697" width="10.140625" style="69" customWidth="1"/>
    <col min="7698" max="7703" width="2.7109375" style="69" customWidth="1"/>
    <col min="7704" max="7936" width="0.85546875" style="69"/>
    <col min="7937" max="7937" width="24.5703125" style="69" customWidth="1"/>
    <col min="7938" max="7938" width="7.140625" style="69" customWidth="1"/>
    <col min="7939" max="7940" width="8.28515625" style="69" customWidth="1"/>
    <col min="7941" max="7941" width="8.42578125" style="69" customWidth="1"/>
    <col min="7942" max="7942" width="9" style="69" customWidth="1"/>
    <col min="7943" max="7943" width="8.42578125" style="69" customWidth="1"/>
    <col min="7944" max="7945" width="8.85546875" style="69" customWidth="1"/>
    <col min="7946" max="7946" width="8.7109375" style="69" customWidth="1"/>
    <col min="7947" max="7948" width="8.42578125" style="69" customWidth="1"/>
    <col min="7949" max="7949" width="8.7109375" style="69" customWidth="1"/>
    <col min="7950" max="7950" width="9" style="69" customWidth="1"/>
    <col min="7951" max="7952" width="2.7109375" style="69" customWidth="1"/>
    <col min="7953" max="7953" width="10.140625" style="69" customWidth="1"/>
    <col min="7954" max="7959" width="2.7109375" style="69" customWidth="1"/>
    <col min="7960" max="8192" width="0.85546875" style="69"/>
    <col min="8193" max="8193" width="24.5703125" style="69" customWidth="1"/>
    <col min="8194" max="8194" width="7.140625" style="69" customWidth="1"/>
    <col min="8195" max="8196" width="8.28515625" style="69" customWidth="1"/>
    <col min="8197" max="8197" width="8.42578125" style="69" customWidth="1"/>
    <col min="8198" max="8198" width="9" style="69" customWidth="1"/>
    <col min="8199" max="8199" width="8.42578125" style="69" customWidth="1"/>
    <col min="8200" max="8201" width="8.85546875" style="69" customWidth="1"/>
    <col min="8202" max="8202" width="8.7109375" style="69" customWidth="1"/>
    <col min="8203" max="8204" width="8.42578125" style="69" customWidth="1"/>
    <col min="8205" max="8205" width="8.7109375" style="69" customWidth="1"/>
    <col min="8206" max="8206" width="9" style="69" customWidth="1"/>
    <col min="8207" max="8208" width="2.7109375" style="69" customWidth="1"/>
    <col min="8209" max="8209" width="10.140625" style="69" customWidth="1"/>
    <col min="8210" max="8215" width="2.7109375" style="69" customWidth="1"/>
    <col min="8216" max="8448" width="0.85546875" style="69"/>
    <col min="8449" max="8449" width="24.5703125" style="69" customWidth="1"/>
    <col min="8450" max="8450" width="7.140625" style="69" customWidth="1"/>
    <col min="8451" max="8452" width="8.28515625" style="69" customWidth="1"/>
    <col min="8453" max="8453" width="8.42578125" style="69" customWidth="1"/>
    <col min="8454" max="8454" width="9" style="69" customWidth="1"/>
    <col min="8455" max="8455" width="8.42578125" style="69" customWidth="1"/>
    <col min="8456" max="8457" width="8.85546875" style="69" customWidth="1"/>
    <col min="8458" max="8458" width="8.7109375" style="69" customWidth="1"/>
    <col min="8459" max="8460" width="8.42578125" style="69" customWidth="1"/>
    <col min="8461" max="8461" width="8.7109375" style="69" customWidth="1"/>
    <col min="8462" max="8462" width="9" style="69" customWidth="1"/>
    <col min="8463" max="8464" width="2.7109375" style="69" customWidth="1"/>
    <col min="8465" max="8465" width="10.140625" style="69" customWidth="1"/>
    <col min="8466" max="8471" width="2.7109375" style="69" customWidth="1"/>
    <col min="8472" max="8704" width="0.85546875" style="69"/>
    <col min="8705" max="8705" width="24.5703125" style="69" customWidth="1"/>
    <col min="8706" max="8706" width="7.140625" style="69" customWidth="1"/>
    <col min="8707" max="8708" width="8.28515625" style="69" customWidth="1"/>
    <col min="8709" max="8709" width="8.42578125" style="69" customWidth="1"/>
    <col min="8710" max="8710" width="9" style="69" customWidth="1"/>
    <col min="8711" max="8711" width="8.42578125" style="69" customWidth="1"/>
    <col min="8712" max="8713" width="8.85546875" style="69" customWidth="1"/>
    <col min="8714" max="8714" width="8.7109375" style="69" customWidth="1"/>
    <col min="8715" max="8716" width="8.42578125" style="69" customWidth="1"/>
    <col min="8717" max="8717" width="8.7109375" style="69" customWidth="1"/>
    <col min="8718" max="8718" width="9" style="69" customWidth="1"/>
    <col min="8719" max="8720" width="2.7109375" style="69" customWidth="1"/>
    <col min="8721" max="8721" width="10.140625" style="69" customWidth="1"/>
    <col min="8722" max="8727" width="2.7109375" style="69" customWidth="1"/>
    <col min="8728" max="8960" width="0.85546875" style="69"/>
    <col min="8961" max="8961" width="24.5703125" style="69" customWidth="1"/>
    <col min="8962" max="8962" width="7.140625" style="69" customWidth="1"/>
    <col min="8963" max="8964" width="8.28515625" style="69" customWidth="1"/>
    <col min="8965" max="8965" width="8.42578125" style="69" customWidth="1"/>
    <col min="8966" max="8966" width="9" style="69" customWidth="1"/>
    <col min="8967" max="8967" width="8.42578125" style="69" customWidth="1"/>
    <col min="8968" max="8969" width="8.85546875" style="69" customWidth="1"/>
    <col min="8970" max="8970" width="8.7109375" style="69" customWidth="1"/>
    <col min="8971" max="8972" width="8.42578125" style="69" customWidth="1"/>
    <col min="8973" max="8973" width="8.7109375" style="69" customWidth="1"/>
    <col min="8974" max="8974" width="9" style="69" customWidth="1"/>
    <col min="8975" max="8976" width="2.7109375" style="69" customWidth="1"/>
    <col min="8977" max="8977" width="10.140625" style="69" customWidth="1"/>
    <col min="8978" max="8983" width="2.7109375" style="69" customWidth="1"/>
    <col min="8984" max="9216" width="0.85546875" style="69"/>
    <col min="9217" max="9217" width="24.5703125" style="69" customWidth="1"/>
    <col min="9218" max="9218" width="7.140625" style="69" customWidth="1"/>
    <col min="9219" max="9220" width="8.28515625" style="69" customWidth="1"/>
    <col min="9221" max="9221" width="8.42578125" style="69" customWidth="1"/>
    <col min="9222" max="9222" width="9" style="69" customWidth="1"/>
    <col min="9223" max="9223" width="8.42578125" style="69" customWidth="1"/>
    <col min="9224" max="9225" width="8.85546875" style="69" customWidth="1"/>
    <col min="9226" max="9226" width="8.7109375" style="69" customWidth="1"/>
    <col min="9227" max="9228" width="8.42578125" style="69" customWidth="1"/>
    <col min="9229" max="9229" width="8.7109375" style="69" customWidth="1"/>
    <col min="9230" max="9230" width="9" style="69" customWidth="1"/>
    <col min="9231" max="9232" width="2.7109375" style="69" customWidth="1"/>
    <col min="9233" max="9233" width="10.140625" style="69" customWidth="1"/>
    <col min="9234" max="9239" width="2.7109375" style="69" customWidth="1"/>
    <col min="9240" max="9472" width="0.85546875" style="69"/>
    <col min="9473" max="9473" width="24.5703125" style="69" customWidth="1"/>
    <col min="9474" max="9474" width="7.140625" style="69" customWidth="1"/>
    <col min="9475" max="9476" width="8.28515625" style="69" customWidth="1"/>
    <col min="9477" max="9477" width="8.42578125" style="69" customWidth="1"/>
    <col min="9478" max="9478" width="9" style="69" customWidth="1"/>
    <col min="9479" max="9479" width="8.42578125" style="69" customWidth="1"/>
    <col min="9480" max="9481" width="8.85546875" style="69" customWidth="1"/>
    <col min="9482" max="9482" width="8.7109375" style="69" customWidth="1"/>
    <col min="9483" max="9484" width="8.42578125" style="69" customWidth="1"/>
    <col min="9485" max="9485" width="8.7109375" style="69" customWidth="1"/>
    <col min="9486" max="9486" width="9" style="69" customWidth="1"/>
    <col min="9487" max="9488" width="2.7109375" style="69" customWidth="1"/>
    <col min="9489" max="9489" width="10.140625" style="69" customWidth="1"/>
    <col min="9490" max="9495" width="2.7109375" style="69" customWidth="1"/>
    <col min="9496" max="9728" width="0.85546875" style="69"/>
    <col min="9729" max="9729" width="24.5703125" style="69" customWidth="1"/>
    <col min="9730" max="9730" width="7.140625" style="69" customWidth="1"/>
    <col min="9731" max="9732" width="8.28515625" style="69" customWidth="1"/>
    <col min="9733" max="9733" width="8.42578125" style="69" customWidth="1"/>
    <col min="9734" max="9734" width="9" style="69" customWidth="1"/>
    <col min="9735" max="9735" width="8.42578125" style="69" customWidth="1"/>
    <col min="9736" max="9737" width="8.85546875" style="69" customWidth="1"/>
    <col min="9738" max="9738" width="8.7109375" style="69" customWidth="1"/>
    <col min="9739" max="9740" width="8.42578125" style="69" customWidth="1"/>
    <col min="9741" max="9741" width="8.7109375" style="69" customWidth="1"/>
    <col min="9742" max="9742" width="9" style="69" customWidth="1"/>
    <col min="9743" max="9744" width="2.7109375" style="69" customWidth="1"/>
    <col min="9745" max="9745" width="10.140625" style="69" customWidth="1"/>
    <col min="9746" max="9751" width="2.7109375" style="69" customWidth="1"/>
    <col min="9752" max="9984" width="0.85546875" style="69"/>
    <col min="9985" max="9985" width="24.5703125" style="69" customWidth="1"/>
    <col min="9986" max="9986" width="7.140625" style="69" customWidth="1"/>
    <col min="9987" max="9988" width="8.28515625" style="69" customWidth="1"/>
    <col min="9989" max="9989" width="8.42578125" style="69" customWidth="1"/>
    <col min="9990" max="9990" width="9" style="69" customWidth="1"/>
    <col min="9991" max="9991" width="8.42578125" style="69" customWidth="1"/>
    <col min="9992" max="9993" width="8.85546875" style="69" customWidth="1"/>
    <col min="9994" max="9994" width="8.7109375" style="69" customWidth="1"/>
    <col min="9995" max="9996" width="8.42578125" style="69" customWidth="1"/>
    <col min="9997" max="9997" width="8.7109375" style="69" customWidth="1"/>
    <col min="9998" max="9998" width="9" style="69" customWidth="1"/>
    <col min="9999" max="10000" width="2.7109375" style="69" customWidth="1"/>
    <col min="10001" max="10001" width="10.140625" style="69" customWidth="1"/>
    <col min="10002" max="10007" width="2.7109375" style="69" customWidth="1"/>
    <col min="10008" max="10240" width="0.85546875" style="69"/>
    <col min="10241" max="10241" width="24.5703125" style="69" customWidth="1"/>
    <col min="10242" max="10242" width="7.140625" style="69" customWidth="1"/>
    <col min="10243" max="10244" width="8.28515625" style="69" customWidth="1"/>
    <col min="10245" max="10245" width="8.42578125" style="69" customWidth="1"/>
    <col min="10246" max="10246" width="9" style="69" customWidth="1"/>
    <col min="10247" max="10247" width="8.42578125" style="69" customWidth="1"/>
    <col min="10248" max="10249" width="8.85546875" style="69" customWidth="1"/>
    <col min="10250" max="10250" width="8.7109375" style="69" customWidth="1"/>
    <col min="10251" max="10252" width="8.42578125" style="69" customWidth="1"/>
    <col min="10253" max="10253" width="8.7109375" style="69" customWidth="1"/>
    <col min="10254" max="10254" width="9" style="69" customWidth="1"/>
    <col min="10255" max="10256" width="2.7109375" style="69" customWidth="1"/>
    <col min="10257" max="10257" width="10.140625" style="69" customWidth="1"/>
    <col min="10258" max="10263" width="2.7109375" style="69" customWidth="1"/>
    <col min="10264" max="10496" width="0.85546875" style="69"/>
    <col min="10497" max="10497" width="24.5703125" style="69" customWidth="1"/>
    <col min="10498" max="10498" width="7.140625" style="69" customWidth="1"/>
    <col min="10499" max="10500" width="8.28515625" style="69" customWidth="1"/>
    <col min="10501" max="10501" width="8.42578125" style="69" customWidth="1"/>
    <col min="10502" max="10502" width="9" style="69" customWidth="1"/>
    <col min="10503" max="10503" width="8.42578125" style="69" customWidth="1"/>
    <col min="10504" max="10505" width="8.85546875" style="69" customWidth="1"/>
    <col min="10506" max="10506" width="8.7109375" style="69" customWidth="1"/>
    <col min="10507" max="10508" width="8.42578125" style="69" customWidth="1"/>
    <col min="10509" max="10509" width="8.7109375" style="69" customWidth="1"/>
    <col min="10510" max="10510" width="9" style="69" customWidth="1"/>
    <col min="10511" max="10512" width="2.7109375" style="69" customWidth="1"/>
    <col min="10513" max="10513" width="10.140625" style="69" customWidth="1"/>
    <col min="10514" max="10519" width="2.7109375" style="69" customWidth="1"/>
    <col min="10520" max="10752" width="0.85546875" style="69"/>
    <col min="10753" max="10753" width="24.5703125" style="69" customWidth="1"/>
    <col min="10754" max="10754" width="7.140625" style="69" customWidth="1"/>
    <col min="10755" max="10756" width="8.28515625" style="69" customWidth="1"/>
    <col min="10757" max="10757" width="8.42578125" style="69" customWidth="1"/>
    <col min="10758" max="10758" width="9" style="69" customWidth="1"/>
    <col min="10759" max="10759" width="8.42578125" style="69" customWidth="1"/>
    <col min="10760" max="10761" width="8.85546875" style="69" customWidth="1"/>
    <col min="10762" max="10762" width="8.7109375" style="69" customWidth="1"/>
    <col min="10763" max="10764" width="8.42578125" style="69" customWidth="1"/>
    <col min="10765" max="10765" width="8.7109375" style="69" customWidth="1"/>
    <col min="10766" max="10766" width="9" style="69" customWidth="1"/>
    <col min="10767" max="10768" width="2.7109375" style="69" customWidth="1"/>
    <col min="10769" max="10769" width="10.140625" style="69" customWidth="1"/>
    <col min="10770" max="10775" width="2.7109375" style="69" customWidth="1"/>
    <col min="10776" max="11008" width="0.85546875" style="69"/>
    <col min="11009" max="11009" width="24.5703125" style="69" customWidth="1"/>
    <col min="11010" max="11010" width="7.140625" style="69" customWidth="1"/>
    <col min="11011" max="11012" width="8.28515625" style="69" customWidth="1"/>
    <col min="11013" max="11013" width="8.42578125" style="69" customWidth="1"/>
    <col min="11014" max="11014" width="9" style="69" customWidth="1"/>
    <col min="11015" max="11015" width="8.42578125" style="69" customWidth="1"/>
    <col min="11016" max="11017" width="8.85546875" style="69" customWidth="1"/>
    <col min="11018" max="11018" width="8.7109375" style="69" customWidth="1"/>
    <col min="11019" max="11020" width="8.42578125" style="69" customWidth="1"/>
    <col min="11021" max="11021" width="8.7109375" style="69" customWidth="1"/>
    <col min="11022" max="11022" width="9" style="69" customWidth="1"/>
    <col min="11023" max="11024" width="2.7109375" style="69" customWidth="1"/>
    <col min="11025" max="11025" width="10.140625" style="69" customWidth="1"/>
    <col min="11026" max="11031" width="2.7109375" style="69" customWidth="1"/>
    <col min="11032" max="11264" width="0.85546875" style="69"/>
    <col min="11265" max="11265" width="24.5703125" style="69" customWidth="1"/>
    <col min="11266" max="11266" width="7.140625" style="69" customWidth="1"/>
    <col min="11267" max="11268" width="8.28515625" style="69" customWidth="1"/>
    <col min="11269" max="11269" width="8.42578125" style="69" customWidth="1"/>
    <col min="11270" max="11270" width="9" style="69" customWidth="1"/>
    <col min="11271" max="11271" width="8.42578125" style="69" customWidth="1"/>
    <col min="11272" max="11273" width="8.85546875" style="69" customWidth="1"/>
    <col min="11274" max="11274" width="8.7109375" style="69" customWidth="1"/>
    <col min="11275" max="11276" width="8.42578125" style="69" customWidth="1"/>
    <col min="11277" max="11277" width="8.7109375" style="69" customWidth="1"/>
    <col min="11278" max="11278" width="9" style="69" customWidth="1"/>
    <col min="11279" max="11280" width="2.7109375" style="69" customWidth="1"/>
    <col min="11281" max="11281" width="10.140625" style="69" customWidth="1"/>
    <col min="11282" max="11287" width="2.7109375" style="69" customWidth="1"/>
    <col min="11288" max="11520" width="0.85546875" style="69"/>
    <col min="11521" max="11521" width="24.5703125" style="69" customWidth="1"/>
    <col min="11522" max="11522" width="7.140625" style="69" customWidth="1"/>
    <col min="11523" max="11524" width="8.28515625" style="69" customWidth="1"/>
    <col min="11525" max="11525" width="8.42578125" style="69" customWidth="1"/>
    <col min="11526" max="11526" width="9" style="69" customWidth="1"/>
    <col min="11527" max="11527" width="8.42578125" style="69" customWidth="1"/>
    <col min="11528" max="11529" width="8.85546875" style="69" customWidth="1"/>
    <col min="11530" max="11530" width="8.7109375" style="69" customWidth="1"/>
    <col min="11531" max="11532" width="8.42578125" style="69" customWidth="1"/>
    <col min="11533" max="11533" width="8.7109375" style="69" customWidth="1"/>
    <col min="11534" max="11534" width="9" style="69" customWidth="1"/>
    <col min="11535" max="11536" width="2.7109375" style="69" customWidth="1"/>
    <col min="11537" max="11537" width="10.140625" style="69" customWidth="1"/>
    <col min="11538" max="11543" width="2.7109375" style="69" customWidth="1"/>
    <col min="11544" max="11776" width="0.85546875" style="69"/>
    <col min="11777" max="11777" width="24.5703125" style="69" customWidth="1"/>
    <col min="11778" max="11778" width="7.140625" style="69" customWidth="1"/>
    <col min="11779" max="11780" width="8.28515625" style="69" customWidth="1"/>
    <col min="11781" max="11781" width="8.42578125" style="69" customWidth="1"/>
    <col min="11782" max="11782" width="9" style="69" customWidth="1"/>
    <col min="11783" max="11783" width="8.42578125" style="69" customWidth="1"/>
    <col min="11784" max="11785" width="8.85546875" style="69" customWidth="1"/>
    <col min="11786" max="11786" width="8.7109375" style="69" customWidth="1"/>
    <col min="11787" max="11788" width="8.42578125" style="69" customWidth="1"/>
    <col min="11789" max="11789" width="8.7109375" style="69" customWidth="1"/>
    <col min="11790" max="11790" width="9" style="69" customWidth="1"/>
    <col min="11791" max="11792" width="2.7109375" style="69" customWidth="1"/>
    <col min="11793" max="11793" width="10.140625" style="69" customWidth="1"/>
    <col min="11794" max="11799" width="2.7109375" style="69" customWidth="1"/>
    <col min="11800" max="12032" width="0.85546875" style="69"/>
    <col min="12033" max="12033" width="24.5703125" style="69" customWidth="1"/>
    <col min="12034" max="12034" width="7.140625" style="69" customWidth="1"/>
    <col min="12035" max="12036" width="8.28515625" style="69" customWidth="1"/>
    <col min="12037" max="12037" width="8.42578125" style="69" customWidth="1"/>
    <col min="12038" max="12038" width="9" style="69" customWidth="1"/>
    <col min="12039" max="12039" width="8.42578125" style="69" customWidth="1"/>
    <col min="12040" max="12041" width="8.85546875" style="69" customWidth="1"/>
    <col min="12042" max="12042" width="8.7109375" style="69" customWidth="1"/>
    <col min="12043" max="12044" width="8.42578125" style="69" customWidth="1"/>
    <col min="12045" max="12045" width="8.7109375" style="69" customWidth="1"/>
    <col min="12046" max="12046" width="9" style="69" customWidth="1"/>
    <col min="12047" max="12048" width="2.7109375" style="69" customWidth="1"/>
    <col min="12049" max="12049" width="10.140625" style="69" customWidth="1"/>
    <col min="12050" max="12055" width="2.7109375" style="69" customWidth="1"/>
    <col min="12056" max="12288" width="0.85546875" style="69"/>
    <col min="12289" max="12289" width="24.5703125" style="69" customWidth="1"/>
    <col min="12290" max="12290" width="7.140625" style="69" customWidth="1"/>
    <col min="12291" max="12292" width="8.28515625" style="69" customWidth="1"/>
    <col min="12293" max="12293" width="8.42578125" style="69" customWidth="1"/>
    <col min="12294" max="12294" width="9" style="69" customWidth="1"/>
    <col min="12295" max="12295" width="8.42578125" style="69" customWidth="1"/>
    <col min="12296" max="12297" width="8.85546875" style="69" customWidth="1"/>
    <col min="12298" max="12298" width="8.7109375" style="69" customWidth="1"/>
    <col min="12299" max="12300" width="8.42578125" style="69" customWidth="1"/>
    <col min="12301" max="12301" width="8.7109375" style="69" customWidth="1"/>
    <col min="12302" max="12302" width="9" style="69" customWidth="1"/>
    <col min="12303" max="12304" width="2.7109375" style="69" customWidth="1"/>
    <col min="12305" max="12305" width="10.140625" style="69" customWidth="1"/>
    <col min="12306" max="12311" width="2.7109375" style="69" customWidth="1"/>
    <col min="12312" max="12544" width="0.85546875" style="69"/>
    <col min="12545" max="12545" width="24.5703125" style="69" customWidth="1"/>
    <col min="12546" max="12546" width="7.140625" style="69" customWidth="1"/>
    <col min="12547" max="12548" width="8.28515625" style="69" customWidth="1"/>
    <col min="12549" max="12549" width="8.42578125" style="69" customWidth="1"/>
    <col min="12550" max="12550" width="9" style="69" customWidth="1"/>
    <col min="12551" max="12551" width="8.42578125" style="69" customWidth="1"/>
    <col min="12552" max="12553" width="8.85546875" style="69" customWidth="1"/>
    <col min="12554" max="12554" width="8.7109375" style="69" customWidth="1"/>
    <col min="12555" max="12556" width="8.42578125" style="69" customWidth="1"/>
    <col min="12557" max="12557" width="8.7109375" style="69" customWidth="1"/>
    <col min="12558" max="12558" width="9" style="69" customWidth="1"/>
    <col min="12559" max="12560" width="2.7109375" style="69" customWidth="1"/>
    <col min="12561" max="12561" width="10.140625" style="69" customWidth="1"/>
    <col min="12562" max="12567" width="2.7109375" style="69" customWidth="1"/>
    <col min="12568" max="12800" width="0.85546875" style="69"/>
    <col min="12801" max="12801" width="24.5703125" style="69" customWidth="1"/>
    <col min="12802" max="12802" width="7.140625" style="69" customWidth="1"/>
    <col min="12803" max="12804" width="8.28515625" style="69" customWidth="1"/>
    <col min="12805" max="12805" width="8.42578125" style="69" customWidth="1"/>
    <col min="12806" max="12806" width="9" style="69" customWidth="1"/>
    <col min="12807" max="12807" width="8.42578125" style="69" customWidth="1"/>
    <col min="12808" max="12809" width="8.85546875" style="69" customWidth="1"/>
    <col min="12810" max="12810" width="8.7109375" style="69" customWidth="1"/>
    <col min="12811" max="12812" width="8.42578125" style="69" customWidth="1"/>
    <col min="12813" max="12813" width="8.7109375" style="69" customWidth="1"/>
    <col min="12814" max="12814" width="9" style="69" customWidth="1"/>
    <col min="12815" max="12816" width="2.7109375" style="69" customWidth="1"/>
    <col min="12817" max="12817" width="10.140625" style="69" customWidth="1"/>
    <col min="12818" max="12823" width="2.7109375" style="69" customWidth="1"/>
    <col min="12824" max="13056" width="0.85546875" style="69"/>
    <col min="13057" max="13057" width="24.5703125" style="69" customWidth="1"/>
    <col min="13058" max="13058" width="7.140625" style="69" customWidth="1"/>
    <col min="13059" max="13060" width="8.28515625" style="69" customWidth="1"/>
    <col min="13061" max="13061" width="8.42578125" style="69" customWidth="1"/>
    <col min="13062" max="13062" width="9" style="69" customWidth="1"/>
    <col min="13063" max="13063" width="8.42578125" style="69" customWidth="1"/>
    <col min="13064" max="13065" width="8.85546875" style="69" customWidth="1"/>
    <col min="13066" max="13066" width="8.7109375" style="69" customWidth="1"/>
    <col min="13067" max="13068" width="8.42578125" style="69" customWidth="1"/>
    <col min="13069" max="13069" width="8.7109375" style="69" customWidth="1"/>
    <col min="13070" max="13070" width="9" style="69" customWidth="1"/>
    <col min="13071" max="13072" width="2.7109375" style="69" customWidth="1"/>
    <col min="13073" max="13073" width="10.140625" style="69" customWidth="1"/>
    <col min="13074" max="13079" width="2.7109375" style="69" customWidth="1"/>
    <col min="13080" max="13312" width="0.85546875" style="69"/>
    <col min="13313" max="13313" width="24.5703125" style="69" customWidth="1"/>
    <col min="13314" max="13314" width="7.140625" style="69" customWidth="1"/>
    <col min="13315" max="13316" width="8.28515625" style="69" customWidth="1"/>
    <col min="13317" max="13317" width="8.42578125" style="69" customWidth="1"/>
    <col min="13318" max="13318" width="9" style="69" customWidth="1"/>
    <col min="13319" max="13319" width="8.42578125" style="69" customWidth="1"/>
    <col min="13320" max="13321" width="8.85546875" style="69" customWidth="1"/>
    <col min="13322" max="13322" width="8.7109375" style="69" customWidth="1"/>
    <col min="13323" max="13324" width="8.42578125" style="69" customWidth="1"/>
    <col min="13325" max="13325" width="8.7109375" style="69" customWidth="1"/>
    <col min="13326" max="13326" width="9" style="69" customWidth="1"/>
    <col min="13327" max="13328" width="2.7109375" style="69" customWidth="1"/>
    <col min="13329" max="13329" width="10.140625" style="69" customWidth="1"/>
    <col min="13330" max="13335" width="2.7109375" style="69" customWidth="1"/>
    <col min="13336" max="13568" width="0.85546875" style="69"/>
    <col min="13569" max="13569" width="24.5703125" style="69" customWidth="1"/>
    <col min="13570" max="13570" width="7.140625" style="69" customWidth="1"/>
    <col min="13571" max="13572" width="8.28515625" style="69" customWidth="1"/>
    <col min="13573" max="13573" width="8.42578125" style="69" customWidth="1"/>
    <col min="13574" max="13574" width="9" style="69" customWidth="1"/>
    <col min="13575" max="13575" width="8.42578125" style="69" customWidth="1"/>
    <col min="13576" max="13577" width="8.85546875" style="69" customWidth="1"/>
    <col min="13578" max="13578" width="8.7109375" style="69" customWidth="1"/>
    <col min="13579" max="13580" width="8.42578125" style="69" customWidth="1"/>
    <col min="13581" max="13581" width="8.7109375" style="69" customWidth="1"/>
    <col min="13582" max="13582" width="9" style="69" customWidth="1"/>
    <col min="13583" max="13584" width="2.7109375" style="69" customWidth="1"/>
    <col min="13585" max="13585" width="10.140625" style="69" customWidth="1"/>
    <col min="13586" max="13591" width="2.7109375" style="69" customWidth="1"/>
    <col min="13592" max="13824" width="0.85546875" style="69"/>
    <col min="13825" max="13825" width="24.5703125" style="69" customWidth="1"/>
    <col min="13826" max="13826" width="7.140625" style="69" customWidth="1"/>
    <col min="13827" max="13828" width="8.28515625" style="69" customWidth="1"/>
    <col min="13829" max="13829" width="8.42578125" style="69" customWidth="1"/>
    <col min="13830" max="13830" width="9" style="69" customWidth="1"/>
    <col min="13831" max="13831" width="8.42578125" style="69" customWidth="1"/>
    <col min="13832" max="13833" width="8.85546875" style="69" customWidth="1"/>
    <col min="13834" max="13834" width="8.7109375" style="69" customWidth="1"/>
    <col min="13835" max="13836" width="8.42578125" style="69" customWidth="1"/>
    <col min="13837" max="13837" width="8.7109375" style="69" customWidth="1"/>
    <col min="13838" max="13838" width="9" style="69" customWidth="1"/>
    <col min="13839" max="13840" width="2.7109375" style="69" customWidth="1"/>
    <col min="13841" max="13841" width="10.140625" style="69" customWidth="1"/>
    <col min="13842" max="13847" width="2.7109375" style="69" customWidth="1"/>
    <col min="13848" max="14080" width="0.85546875" style="69"/>
    <col min="14081" max="14081" width="24.5703125" style="69" customWidth="1"/>
    <col min="14082" max="14082" width="7.140625" style="69" customWidth="1"/>
    <col min="14083" max="14084" width="8.28515625" style="69" customWidth="1"/>
    <col min="14085" max="14085" width="8.42578125" style="69" customWidth="1"/>
    <col min="14086" max="14086" width="9" style="69" customWidth="1"/>
    <col min="14087" max="14087" width="8.42578125" style="69" customWidth="1"/>
    <col min="14088" max="14089" width="8.85546875" style="69" customWidth="1"/>
    <col min="14090" max="14090" width="8.7109375" style="69" customWidth="1"/>
    <col min="14091" max="14092" width="8.42578125" style="69" customWidth="1"/>
    <col min="14093" max="14093" width="8.7109375" style="69" customWidth="1"/>
    <col min="14094" max="14094" width="9" style="69" customWidth="1"/>
    <col min="14095" max="14096" width="2.7109375" style="69" customWidth="1"/>
    <col min="14097" max="14097" width="10.140625" style="69" customWidth="1"/>
    <col min="14098" max="14103" width="2.7109375" style="69" customWidth="1"/>
    <col min="14104" max="14336" width="0.85546875" style="69"/>
    <col min="14337" max="14337" width="24.5703125" style="69" customWidth="1"/>
    <col min="14338" max="14338" width="7.140625" style="69" customWidth="1"/>
    <col min="14339" max="14340" width="8.28515625" style="69" customWidth="1"/>
    <col min="14341" max="14341" width="8.42578125" style="69" customWidth="1"/>
    <col min="14342" max="14342" width="9" style="69" customWidth="1"/>
    <col min="14343" max="14343" width="8.42578125" style="69" customWidth="1"/>
    <col min="14344" max="14345" width="8.85546875" style="69" customWidth="1"/>
    <col min="14346" max="14346" width="8.7109375" style="69" customWidth="1"/>
    <col min="14347" max="14348" width="8.42578125" style="69" customWidth="1"/>
    <col min="14349" max="14349" width="8.7109375" style="69" customWidth="1"/>
    <col min="14350" max="14350" width="9" style="69" customWidth="1"/>
    <col min="14351" max="14352" width="2.7109375" style="69" customWidth="1"/>
    <col min="14353" max="14353" width="10.140625" style="69" customWidth="1"/>
    <col min="14354" max="14359" width="2.7109375" style="69" customWidth="1"/>
    <col min="14360" max="14592" width="0.85546875" style="69"/>
    <col min="14593" max="14593" width="24.5703125" style="69" customWidth="1"/>
    <col min="14594" max="14594" width="7.140625" style="69" customWidth="1"/>
    <col min="14595" max="14596" width="8.28515625" style="69" customWidth="1"/>
    <col min="14597" max="14597" width="8.42578125" style="69" customWidth="1"/>
    <col min="14598" max="14598" width="9" style="69" customWidth="1"/>
    <col min="14599" max="14599" width="8.42578125" style="69" customWidth="1"/>
    <col min="14600" max="14601" width="8.85546875" style="69" customWidth="1"/>
    <col min="14602" max="14602" width="8.7109375" style="69" customWidth="1"/>
    <col min="14603" max="14604" width="8.42578125" style="69" customWidth="1"/>
    <col min="14605" max="14605" width="8.7109375" style="69" customWidth="1"/>
    <col min="14606" max="14606" width="9" style="69" customWidth="1"/>
    <col min="14607" max="14608" width="2.7109375" style="69" customWidth="1"/>
    <col min="14609" max="14609" width="10.140625" style="69" customWidth="1"/>
    <col min="14610" max="14615" width="2.7109375" style="69" customWidth="1"/>
    <col min="14616" max="14848" width="0.85546875" style="69"/>
    <col min="14849" max="14849" width="24.5703125" style="69" customWidth="1"/>
    <col min="14850" max="14850" width="7.140625" style="69" customWidth="1"/>
    <col min="14851" max="14852" width="8.28515625" style="69" customWidth="1"/>
    <col min="14853" max="14853" width="8.42578125" style="69" customWidth="1"/>
    <col min="14854" max="14854" width="9" style="69" customWidth="1"/>
    <col min="14855" max="14855" width="8.42578125" style="69" customWidth="1"/>
    <col min="14856" max="14857" width="8.85546875" style="69" customWidth="1"/>
    <col min="14858" max="14858" width="8.7109375" style="69" customWidth="1"/>
    <col min="14859" max="14860" width="8.42578125" style="69" customWidth="1"/>
    <col min="14861" max="14861" width="8.7109375" style="69" customWidth="1"/>
    <col min="14862" max="14862" width="9" style="69" customWidth="1"/>
    <col min="14863" max="14864" width="2.7109375" style="69" customWidth="1"/>
    <col min="14865" max="14865" width="10.140625" style="69" customWidth="1"/>
    <col min="14866" max="14871" width="2.7109375" style="69" customWidth="1"/>
    <col min="14872" max="15104" width="0.85546875" style="69"/>
    <col min="15105" max="15105" width="24.5703125" style="69" customWidth="1"/>
    <col min="15106" max="15106" width="7.140625" style="69" customWidth="1"/>
    <col min="15107" max="15108" width="8.28515625" style="69" customWidth="1"/>
    <col min="15109" max="15109" width="8.42578125" style="69" customWidth="1"/>
    <col min="15110" max="15110" width="9" style="69" customWidth="1"/>
    <col min="15111" max="15111" width="8.42578125" style="69" customWidth="1"/>
    <col min="15112" max="15113" width="8.85546875" style="69" customWidth="1"/>
    <col min="15114" max="15114" width="8.7109375" style="69" customWidth="1"/>
    <col min="15115" max="15116" width="8.42578125" style="69" customWidth="1"/>
    <col min="15117" max="15117" width="8.7109375" style="69" customWidth="1"/>
    <col min="15118" max="15118" width="9" style="69" customWidth="1"/>
    <col min="15119" max="15120" width="2.7109375" style="69" customWidth="1"/>
    <col min="15121" max="15121" width="10.140625" style="69" customWidth="1"/>
    <col min="15122" max="15127" width="2.7109375" style="69" customWidth="1"/>
    <col min="15128" max="15360" width="0.85546875" style="69"/>
    <col min="15361" max="15361" width="24.5703125" style="69" customWidth="1"/>
    <col min="15362" max="15362" width="7.140625" style="69" customWidth="1"/>
    <col min="15363" max="15364" width="8.28515625" style="69" customWidth="1"/>
    <col min="15365" max="15365" width="8.42578125" style="69" customWidth="1"/>
    <col min="15366" max="15366" width="9" style="69" customWidth="1"/>
    <col min="15367" max="15367" width="8.42578125" style="69" customWidth="1"/>
    <col min="15368" max="15369" width="8.85546875" style="69" customWidth="1"/>
    <col min="15370" max="15370" width="8.7109375" style="69" customWidth="1"/>
    <col min="15371" max="15372" width="8.42578125" style="69" customWidth="1"/>
    <col min="15373" max="15373" width="8.7109375" style="69" customWidth="1"/>
    <col min="15374" max="15374" width="9" style="69" customWidth="1"/>
    <col min="15375" max="15376" width="2.7109375" style="69" customWidth="1"/>
    <col min="15377" max="15377" width="10.140625" style="69" customWidth="1"/>
    <col min="15378" max="15383" width="2.7109375" style="69" customWidth="1"/>
    <col min="15384" max="15616" width="0.85546875" style="69"/>
    <col min="15617" max="15617" width="24.5703125" style="69" customWidth="1"/>
    <col min="15618" max="15618" width="7.140625" style="69" customWidth="1"/>
    <col min="15619" max="15620" width="8.28515625" style="69" customWidth="1"/>
    <col min="15621" max="15621" width="8.42578125" style="69" customWidth="1"/>
    <col min="15622" max="15622" width="9" style="69" customWidth="1"/>
    <col min="15623" max="15623" width="8.42578125" style="69" customWidth="1"/>
    <col min="15624" max="15625" width="8.85546875" style="69" customWidth="1"/>
    <col min="15626" max="15626" width="8.7109375" style="69" customWidth="1"/>
    <col min="15627" max="15628" width="8.42578125" style="69" customWidth="1"/>
    <col min="15629" max="15629" width="8.7109375" style="69" customWidth="1"/>
    <col min="15630" max="15630" width="9" style="69" customWidth="1"/>
    <col min="15631" max="15632" width="2.7109375" style="69" customWidth="1"/>
    <col min="15633" max="15633" width="10.140625" style="69" customWidth="1"/>
    <col min="15634" max="15639" width="2.7109375" style="69" customWidth="1"/>
    <col min="15640" max="15872" width="0.85546875" style="69"/>
    <col min="15873" max="15873" width="24.5703125" style="69" customWidth="1"/>
    <col min="15874" max="15874" width="7.140625" style="69" customWidth="1"/>
    <col min="15875" max="15876" width="8.28515625" style="69" customWidth="1"/>
    <col min="15877" max="15877" width="8.42578125" style="69" customWidth="1"/>
    <col min="15878" max="15878" width="9" style="69" customWidth="1"/>
    <col min="15879" max="15879" width="8.42578125" style="69" customWidth="1"/>
    <col min="15880" max="15881" width="8.85546875" style="69" customWidth="1"/>
    <col min="15882" max="15882" width="8.7109375" style="69" customWidth="1"/>
    <col min="15883" max="15884" width="8.42578125" style="69" customWidth="1"/>
    <col min="15885" max="15885" width="8.7109375" style="69" customWidth="1"/>
    <col min="15886" max="15886" width="9" style="69" customWidth="1"/>
    <col min="15887" max="15888" width="2.7109375" style="69" customWidth="1"/>
    <col min="15889" max="15889" width="10.140625" style="69" customWidth="1"/>
    <col min="15890" max="15895" width="2.7109375" style="69" customWidth="1"/>
    <col min="15896" max="16128" width="0.85546875" style="69"/>
    <col min="16129" max="16129" width="24.5703125" style="69" customWidth="1"/>
    <col min="16130" max="16130" width="7.140625" style="69" customWidth="1"/>
    <col min="16131" max="16132" width="8.28515625" style="69" customWidth="1"/>
    <col min="16133" max="16133" width="8.42578125" style="69" customWidth="1"/>
    <col min="16134" max="16134" width="9" style="69" customWidth="1"/>
    <col min="16135" max="16135" width="8.42578125" style="69" customWidth="1"/>
    <col min="16136" max="16137" width="8.85546875" style="69" customWidth="1"/>
    <col min="16138" max="16138" width="8.7109375" style="69" customWidth="1"/>
    <col min="16139" max="16140" width="8.42578125" style="69" customWidth="1"/>
    <col min="16141" max="16141" width="8.7109375" style="69" customWidth="1"/>
    <col min="16142" max="16142" width="9" style="69" customWidth="1"/>
    <col min="16143" max="16144" width="2.7109375" style="69" customWidth="1"/>
    <col min="16145" max="16145" width="10.140625" style="69" customWidth="1"/>
    <col min="16146" max="16151" width="2.7109375" style="69" customWidth="1"/>
    <col min="16152" max="16384" width="0.85546875" style="69"/>
  </cols>
  <sheetData>
    <row r="1" spans="1:17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7" ht="15.75" customHeight="1">
      <c r="A2" s="146" t="s">
        <v>510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7" ht="15.7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7" ht="27.6" customHeight="1">
      <c r="A4" s="412" t="s">
        <v>503</v>
      </c>
      <c r="B4" s="412" t="s">
        <v>19</v>
      </c>
      <c r="C4" s="412" t="s">
        <v>511</v>
      </c>
      <c r="D4" s="412"/>
      <c r="E4" s="412"/>
      <c r="F4" s="412" t="s">
        <v>512</v>
      </c>
      <c r="G4" s="412"/>
      <c r="H4" s="412"/>
      <c r="I4" s="412" t="s">
        <v>513</v>
      </c>
      <c r="J4" s="412"/>
      <c r="K4" s="412"/>
      <c r="L4" s="398" t="s">
        <v>353</v>
      </c>
      <c r="M4" s="398"/>
      <c r="N4" s="398"/>
      <c r="O4" s="116"/>
    </row>
    <row r="5" spans="1:17" ht="12.75" customHeight="1">
      <c r="A5" s="412"/>
      <c r="B5" s="412"/>
      <c r="C5" s="248" t="s">
        <v>648</v>
      </c>
      <c r="D5" s="248" t="s">
        <v>681</v>
      </c>
      <c r="E5" s="248" t="s">
        <v>694</v>
      </c>
      <c r="F5" s="248" t="s">
        <v>648</v>
      </c>
      <c r="G5" s="248" t="s">
        <v>681</v>
      </c>
      <c r="H5" s="248" t="s">
        <v>694</v>
      </c>
      <c r="I5" s="248" t="s">
        <v>648</v>
      </c>
      <c r="J5" s="248" t="s">
        <v>681</v>
      </c>
      <c r="K5" s="248" t="s">
        <v>694</v>
      </c>
      <c r="L5" s="248" t="s">
        <v>648</v>
      </c>
      <c r="M5" s="248" t="s">
        <v>681</v>
      </c>
      <c r="N5" s="248" t="s">
        <v>694</v>
      </c>
    </row>
    <row r="6" spans="1:17" ht="55.9" customHeight="1">
      <c r="A6" s="412"/>
      <c r="B6" s="412"/>
      <c r="C6" s="77" t="s">
        <v>209</v>
      </c>
      <c r="D6" s="77" t="s">
        <v>507</v>
      </c>
      <c r="E6" s="77" t="s">
        <v>508</v>
      </c>
      <c r="F6" s="77" t="s">
        <v>209</v>
      </c>
      <c r="G6" s="77" t="s">
        <v>507</v>
      </c>
      <c r="H6" s="77" t="s">
        <v>508</v>
      </c>
      <c r="I6" s="77" t="s">
        <v>209</v>
      </c>
      <c r="J6" s="77" t="s">
        <v>507</v>
      </c>
      <c r="K6" s="77" t="s">
        <v>508</v>
      </c>
      <c r="L6" s="77" t="s">
        <v>209</v>
      </c>
      <c r="M6" s="77" t="s">
        <v>507</v>
      </c>
      <c r="N6" s="77" t="s">
        <v>508</v>
      </c>
    </row>
    <row r="7" spans="1:17">
      <c r="A7" s="133">
        <v>1</v>
      </c>
      <c r="B7" s="133">
        <v>2</v>
      </c>
      <c r="C7" s="133">
        <v>3</v>
      </c>
      <c r="D7" s="133">
        <v>4</v>
      </c>
      <c r="E7" s="133">
        <v>5</v>
      </c>
      <c r="F7" s="133">
        <v>6</v>
      </c>
      <c r="G7" s="133">
        <v>7</v>
      </c>
      <c r="H7" s="133">
        <v>8</v>
      </c>
      <c r="I7" s="133">
        <v>9</v>
      </c>
      <c r="J7" s="133">
        <v>10</v>
      </c>
      <c r="K7" s="133">
        <v>11</v>
      </c>
      <c r="L7" s="133">
        <v>12</v>
      </c>
      <c r="M7" s="133">
        <v>13</v>
      </c>
      <c r="N7" s="133">
        <v>14</v>
      </c>
    </row>
    <row r="8" spans="1:17" ht="72" customHeight="1">
      <c r="A8" s="147" t="s">
        <v>514</v>
      </c>
      <c r="B8" s="148" t="s">
        <v>30</v>
      </c>
      <c r="C8" s="133">
        <f>ROUND(L8/I8/F8,0)</f>
        <v>0</v>
      </c>
      <c r="D8" s="133"/>
      <c r="E8" s="133"/>
      <c r="F8" s="133">
        <v>12</v>
      </c>
      <c r="G8" s="133"/>
      <c r="H8" s="133"/>
      <c r="I8" s="133">
        <v>65</v>
      </c>
      <c r="J8" s="133"/>
      <c r="K8" s="133"/>
      <c r="L8" s="219">
        <v>0</v>
      </c>
      <c r="M8" s="133"/>
      <c r="N8" s="133"/>
    </row>
    <row r="9" spans="1:17" ht="72" customHeight="1">
      <c r="A9" s="147" t="s">
        <v>515</v>
      </c>
      <c r="B9" s="148" t="s">
        <v>34</v>
      </c>
      <c r="C9" s="133">
        <f>ROUND(L9/I9/F9,0)</f>
        <v>0</v>
      </c>
      <c r="D9" s="133"/>
      <c r="E9" s="133"/>
      <c r="F9" s="133">
        <v>12</v>
      </c>
      <c r="G9" s="133"/>
      <c r="H9" s="133"/>
      <c r="I9" s="133">
        <v>65</v>
      </c>
      <c r="J9" s="133"/>
      <c r="K9" s="133"/>
      <c r="L9" s="220">
        <v>0</v>
      </c>
      <c r="M9" s="133"/>
      <c r="N9" s="133"/>
    </row>
    <row r="10" spans="1:17" ht="72" customHeight="1">
      <c r="A10" s="147" t="s">
        <v>516</v>
      </c>
      <c r="B10" s="148" t="s">
        <v>509</v>
      </c>
      <c r="C10" s="133">
        <f>ROUND(L10/I10/F10,0)</f>
        <v>0</v>
      </c>
      <c r="D10" s="133"/>
      <c r="E10" s="133"/>
      <c r="F10" s="133">
        <v>12</v>
      </c>
      <c r="G10" s="133"/>
      <c r="H10" s="133"/>
      <c r="I10" s="133">
        <v>65</v>
      </c>
      <c r="J10" s="133"/>
      <c r="K10" s="133"/>
      <c r="L10" s="220">
        <v>0</v>
      </c>
      <c r="M10" s="133"/>
      <c r="N10" s="133"/>
    </row>
    <row r="11" spans="1:17" ht="15.75" customHeight="1">
      <c r="A11" s="149" t="s">
        <v>402</v>
      </c>
      <c r="B11" s="150" t="s">
        <v>31</v>
      </c>
      <c r="C11" s="149" t="s">
        <v>31</v>
      </c>
      <c r="D11" s="149" t="s">
        <v>31</v>
      </c>
      <c r="E11" s="149" t="s">
        <v>31</v>
      </c>
      <c r="F11" s="149" t="s">
        <v>31</v>
      </c>
      <c r="G11" s="149" t="s">
        <v>31</v>
      </c>
      <c r="H11" s="149" t="s">
        <v>31</v>
      </c>
      <c r="I11" s="149" t="s">
        <v>31</v>
      </c>
      <c r="J11" s="149" t="s">
        <v>31</v>
      </c>
      <c r="K11" s="149" t="s">
        <v>31</v>
      </c>
      <c r="L11" s="151">
        <f>L8+L9+L10</f>
        <v>0</v>
      </c>
      <c r="M11" s="149">
        <f>SUM(M8:M10)</f>
        <v>0</v>
      </c>
      <c r="N11" s="149">
        <f>SUM(N8:N10)</f>
        <v>0</v>
      </c>
      <c r="Q11" s="129"/>
    </row>
    <row r="12" spans="1:17">
      <c r="B12" s="152"/>
      <c r="C12" s="152"/>
      <c r="D12" s="128"/>
      <c r="E12" s="128"/>
      <c r="F12" s="152"/>
      <c r="G12" s="152"/>
      <c r="H12" s="152"/>
      <c r="I12" s="152"/>
      <c r="J12" s="152"/>
      <c r="K12" s="152"/>
      <c r="L12" s="152"/>
      <c r="M12" s="152"/>
      <c r="N12" s="152"/>
      <c r="O12" s="128"/>
    </row>
    <row r="13" spans="1:17" ht="15.75" hidden="1" customHeight="1">
      <c r="A13" s="146" t="s">
        <v>517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</row>
    <row r="14" spans="1:17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53"/>
      <c r="M14" s="153"/>
      <c r="N14" s="153"/>
      <c r="O14" s="153"/>
    </row>
    <row r="15" spans="1:17" ht="19.149999999999999" hidden="1" customHeight="1">
      <c r="A15" s="412" t="s">
        <v>18</v>
      </c>
      <c r="B15" s="412" t="s">
        <v>19</v>
      </c>
      <c r="C15" s="412" t="s">
        <v>518</v>
      </c>
      <c r="D15" s="412"/>
      <c r="E15" s="412"/>
      <c r="F15" s="412" t="s">
        <v>519</v>
      </c>
      <c r="G15" s="412"/>
      <c r="H15" s="412"/>
      <c r="I15" s="412" t="s">
        <v>520</v>
      </c>
      <c r="J15" s="412"/>
      <c r="K15" s="412"/>
    </row>
    <row r="16" spans="1:17" ht="12.75" hidden="1" customHeight="1">
      <c r="A16" s="412"/>
      <c r="B16" s="412"/>
      <c r="C16" s="70" t="s">
        <v>354</v>
      </c>
      <c r="D16" s="70" t="s">
        <v>22</v>
      </c>
      <c r="E16" s="70" t="s">
        <v>648</v>
      </c>
      <c r="F16" s="70" t="s">
        <v>354</v>
      </c>
      <c r="G16" s="70" t="s">
        <v>22</v>
      </c>
      <c r="H16" s="70" t="s">
        <v>648</v>
      </c>
      <c r="I16" s="70" t="s">
        <v>354</v>
      </c>
      <c r="J16" s="70" t="s">
        <v>22</v>
      </c>
      <c r="K16" s="70" t="s">
        <v>648</v>
      </c>
    </row>
    <row r="17" spans="1:15" ht="43.9" hidden="1" customHeight="1">
      <c r="A17" s="412"/>
      <c r="B17" s="412"/>
      <c r="C17" s="77" t="s">
        <v>355</v>
      </c>
      <c r="D17" s="77" t="s">
        <v>391</v>
      </c>
      <c r="E17" s="77" t="s">
        <v>392</v>
      </c>
      <c r="F17" s="77" t="s">
        <v>355</v>
      </c>
      <c r="G17" s="77" t="s">
        <v>391</v>
      </c>
      <c r="H17" s="77" t="s">
        <v>392</v>
      </c>
      <c r="I17" s="77" t="s">
        <v>355</v>
      </c>
      <c r="J17" s="77" t="s">
        <v>391</v>
      </c>
      <c r="K17" s="77" t="s">
        <v>392</v>
      </c>
    </row>
    <row r="18" spans="1:15" hidden="1">
      <c r="A18" s="101">
        <v>1</v>
      </c>
      <c r="B18" s="101">
        <v>2</v>
      </c>
      <c r="C18" s="101">
        <v>3</v>
      </c>
      <c r="D18" s="101">
        <v>4</v>
      </c>
      <c r="E18" s="101">
        <v>5</v>
      </c>
      <c r="F18" s="101">
        <v>6</v>
      </c>
      <c r="G18" s="101">
        <v>7</v>
      </c>
      <c r="H18" s="101">
        <v>8</v>
      </c>
      <c r="I18" s="101">
        <v>9</v>
      </c>
      <c r="J18" s="101">
        <v>10</v>
      </c>
      <c r="K18" s="101">
        <v>11</v>
      </c>
    </row>
    <row r="19" spans="1:15" ht="12.75" hidden="1" customHeight="1">
      <c r="A19" s="101"/>
      <c r="B19" s="102" t="s">
        <v>30</v>
      </c>
      <c r="C19" s="101"/>
      <c r="D19" s="102"/>
      <c r="E19" s="101"/>
      <c r="F19" s="101"/>
      <c r="G19" s="101"/>
      <c r="H19" s="101"/>
      <c r="I19" s="101"/>
      <c r="J19" s="101"/>
      <c r="K19" s="101"/>
    </row>
    <row r="20" spans="1:15" ht="12.75" hidden="1" customHeight="1">
      <c r="A20" s="101"/>
      <c r="B20" s="102" t="s">
        <v>34</v>
      </c>
      <c r="C20" s="101"/>
      <c r="D20" s="102"/>
      <c r="E20" s="101"/>
      <c r="F20" s="101"/>
      <c r="G20" s="101"/>
      <c r="H20" s="101"/>
      <c r="I20" s="101"/>
      <c r="J20" s="101"/>
      <c r="K20" s="101"/>
    </row>
    <row r="21" spans="1:15" hidden="1">
      <c r="A21" s="101"/>
      <c r="B21" s="102" t="s">
        <v>509</v>
      </c>
      <c r="C21" s="101"/>
      <c r="D21" s="102"/>
      <c r="E21" s="101"/>
      <c r="F21" s="101"/>
      <c r="G21" s="101"/>
      <c r="H21" s="101"/>
      <c r="I21" s="101"/>
      <c r="J21" s="101"/>
      <c r="K21" s="101"/>
    </row>
    <row r="22" spans="1:15" ht="12.75" hidden="1" customHeight="1">
      <c r="A22" s="143" t="s">
        <v>402</v>
      </c>
      <c r="B22" s="143" t="s">
        <v>31</v>
      </c>
      <c r="C22" s="143" t="s">
        <v>31</v>
      </c>
      <c r="D22" s="144" t="s">
        <v>31</v>
      </c>
      <c r="E22" s="143" t="s">
        <v>31</v>
      </c>
      <c r="F22" s="143" t="s">
        <v>31</v>
      </c>
      <c r="G22" s="143" t="s">
        <v>31</v>
      </c>
      <c r="H22" s="143" t="s">
        <v>31</v>
      </c>
      <c r="I22" s="145">
        <f>SUM(I19:I21)</f>
        <v>0</v>
      </c>
      <c r="J22" s="145">
        <f>SUM(J19:J21)</f>
        <v>0</v>
      </c>
      <c r="K22" s="145">
        <f>SUM(K19:K21)</f>
        <v>0</v>
      </c>
    </row>
    <row r="23" spans="1:15" ht="12.6" hidden="1" customHeigh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54"/>
      <c r="M23" s="154"/>
      <c r="N23" s="154"/>
      <c r="O23" s="154"/>
    </row>
  </sheetData>
  <customSheetViews>
    <customSheetView guid="{05E486C0-6DBD-49B1-AF6A-BC8DF6FA107F}" scale="85" showPageBreaks="1" printArea="1" view="pageBreakPreview">
      <selection activeCell="L8" sqref="L8"/>
      <pageMargins left="0.59055118110236227" right="0.51181102362204722" top="1.1811023622047245" bottom="0.39370078740157483" header="0.19685039370078741" footer="0.19685039370078741"/>
      <printOptions horizontalCentered="1"/>
      <pageSetup paperSize="9" scale="56" firstPageNumber="25" orientation="portrait" useFirstPageNumber="1" r:id="rId1"/>
      <headerFooter alignWithMargins="0">
        <oddHeader>&amp;C&amp;"Times New Roman,обычный"&amp;12&amp;P</oddHeader>
      </headerFooter>
    </customSheetView>
    <customSheetView guid="{1560E1D9-2BAE-4CE5-89DB-061432386600}" scale="85" showPageBreaks="1" printArea="1" view="pageBreakPreview">
      <selection activeCell="L8" sqref="L8"/>
      <pageMargins left="0.59055118110236227" right="0.51181102362204722" top="1.1811023622047245" bottom="0.39370078740157483" header="0.19685039370078741" footer="0.19685039370078741"/>
      <printOptions horizontalCentered="1"/>
      <pageSetup paperSize="9" scale="56" firstPageNumber="25" orientation="portrait" useFirstPageNumber="1" r:id="rId2"/>
      <headerFooter alignWithMargins="0">
        <oddHeader>&amp;C&amp;"Times New Roman,обычный"&amp;12&amp;P</oddHeader>
      </headerFooter>
    </customSheetView>
  </customSheetViews>
  <mergeCells count="11">
    <mergeCell ref="A15:A17"/>
    <mergeCell ref="B15:B17"/>
    <mergeCell ref="C15:E15"/>
    <mergeCell ref="F15:H15"/>
    <mergeCell ref="I15:K15"/>
    <mergeCell ref="L4:N4"/>
    <mergeCell ref="A4:A6"/>
    <mergeCell ref="B4:B6"/>
    <mergeCell ref="C4:E4"/>
    <mergeCell ref="F4:H4"/>
    <mergeCell ref="I4:K4"/>
  </mergeCells>
  <printOptions horizontalCentered="1"/>
  <pageMargins left="0.59055118110236227" right="0.51181102362204722" top="1.1811023622047245" bottom="0.39370078740157483" header="0.19685039370078741" footer="0.19685039370078741"/>
  <pageSetup paperSize="9" scale="56" firstPageNumber="25" orientation="portrait" useFirstPageNumber="1" r:id="rId3"/>
  <headerFooter alignWithMargins="0">
    <oddHeader>&amp;C&amp;"Times New Roman,обычный"&amp;12&amp;P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FF"/>
  </sheetPr>
  <dimension ref="A1:T30"/>
  <sheetViews>
    <sheetView view="pageBreakPreview" topLeftCell="A4" zoomScale="85" zoomScaleNormal="120" zoomScaleSheetLayoutView="85" workbookViewId="0">
      <selection activeCell="A28" sqref="A28"/>
    </sheetView>
  </sheetViews>
  <sheetFormatPr defaultColWidth="0.85546875" defaultRowHeight="12.75"/>
  <cols>
    <col min="1" max="1" width="39.140625" style="69" customWidth="1"/>
    <col min="2" max="2" width="22.5703125" style="69" customWidth="1"/>
    <col min="3" max="3" width="12.7109375" style="69" bestFit="1" customWidth="1"/>
    <col min="4" max="4" width="14.42578125" style="69" customWidth="1"/>
    <col min="5" max="5" width="14" style="69" customWidth="1"/>
    <col min="6" max="6" width="21.5703125" style="69" customWidth="1"/>
    <col min="7" max="256" width="0.85546875" style="69"/>
    <col min="257" max="257" width="39.140625" style="69" customWidth="1"/>
    <col min="258" max="258" width="22.5703125" style="69" customWidth="1"/>
    <col min="259" max="259" width="12.7109375" style="69" bestFit="1" customWidth="1"/>
    <col min="260" max="260" width="14.42578125" style="69" customWidth="1"/>
    <col min="261" max="261" width="14" style="69" customWidth="1"/>
    <col min="262" max="262" width="21.5703125" style="69" customWidth="1"/>
    <col min="263" max="512" width="0.85546875" style="69"/>
    <col min="513" max="513" width="39.140625" style="69" customWidth="1"/>
    <col min="514" max="514" width="22.5703125" style="69" customWidth="1"/>
    <col min="515" max="515" width="12.7109375" style="69" bestFit="1" customWidth="1"/>
    <col min="516" max="516" width="14.42578125" style="69" customWidth="1"/>
    <col min="517" max="517" width="14" style="69" customWidth="1"/>
    <col min="518" max="518" width="21.5703125" style="69" customWidth="1"/>
    <col min="519" max="768" width="0.85546875" style="69"/>
    <col min="769" max="769" width="39.140625" style="69" customWidth="1"/>
    <col min="770" max="770" width="22.5703125" style="69" customWidth="1"/>
    <col min="771" max="771" width="12.7109375" style="69" bestFit="1" customWidth="1"/>
    <col min="772" max="772" width="14.42578125" style="69" customWidth="1"/>
    <col min="773" max="773" width="14" style="69" customWidth="1"/>
    <col min="774" max="774" width="21.5703125" style="69" customWidth="1"/>
    <col min="775" max="1024" width="0.85546875" style="69"/>
    <col min="1025" max="1025" width="39.140625" style="69" customWidth="1"/>
    <col min="1026" max="1026" width="22.5703125" style="69" customWidth="1"/>
    <col min="1027" max="1027" width="12.7109375" style="69" bestFit="1" customWidth="1"/>
    <col min="1028" max="1028" width="14.42578125" style="69" customWidth="1"/>
    <col min="1029" max="1029" width="14" style="69" customWidth="1"/>
    <col min="1030" max="1030" width="21.5703125" style="69" customWidth="1"/>
    <col min="1031" max="1280" width="0.85546875" style="69"/>
    <col min="1281" max="1281" width="39.140625" style="69" customWidth="1"/>
    <col min="1282" max="1282" width="22.5703125" style="69" customWidth="1"/>
    <col min="1283" max="1283" width="12.7109375" style="69" bestFit="1" customWidth="1"/>
    <col min="1284" max="1284" width="14.42578125" style="69" customWidth="1"/>
    <col min="1285" max="1285" width="14" style="69" customWidth="1"/>
    <col min="1286" max="1286" width="21.5703125" style="69" customWidth="1"/>
    <col min="1287" max="1536" width="0.85546875" style="69"/>
    <col min="1537" max="1537" width="39.140625" style="69" customWidth="1"/>
    <col min="1538" max="1538" width="22.5703125" style="69" customWidth="1"/>
    <col min="1539" max="1539" width="12.7109375" style="69" bestFit="1" customWidth="1"/>
    <col min="1540" max="1540" width="14.42578125" style="69" customWidth="1"/>
    <col min="1541" max="1541" width="14" style="69" customWidth="1"/>
    <col min="1542" max="1542" width="21.5703125" style="69" customWidth="1"/>
    <col min="1543" max="1792" width="0.85546875" style="69"/>
    <col min="1793" max="1793" width="39.140625" style="69" customWidth="1"/>
    <col min="1794" max="1794" width="22.5703125" style="69" customWidth="1"/>
    <col min="1795" max="1795" width="12.7109375" style="69" bestFit="1" customWidth="1"/>
    <col min="1796" max="1796" width="14.42578125" style="69" customWidth="1"/>
    <col min="1797" max="1797" width="14" style="69" customWidth="1"/>
    <col min="1798" max="1798" width="21.5703125" style="69" customWidth="1"/>
    <col min="1799" max="2048" width="0.85546875" style="69"/>
    <col min="2049" max="2049" width="39.140625" style="69" customWidth="1"/>
    <col min="2050" max="2050" width="22.5703125" style="69" customWidth="1"/>
    <col min="2051" max="2051" width="12.7109375" style="69" bestFit="1" customWidth="1"/>
    <col min="2052" max="2052" width="14.42578125" style="69" customWidth="1"/>
    <col min="2053" max="2053" width="14" style="69" customWidth="1"/>
    <col min="2054" max="2054" width="21.5703125" style="69" customWidth="1"/>
    <col min="2055" max="2304" width="0.85546875" style="69"/>
    <col min="2305" max="2305" width="39.140625" style="69" customWidth="1"/>
    <col min="2306" max="2306" width="22.5703125" style="69" customWidth="1"/>
    <col min="2307" max="2307" width="12.7109375" style="69" bestFit="1" customWidth="1"/>
    <col min="2308" max="2308" width="14.42578125" style="69" customWidth="1"/>
    <col min="2309" max="2309" width="14" style="69" customWidth="1"/>
    <col min="2310" max="2310" width="21.5703125" style="69" customWidth="1"/>
    <col min="2311" max="2560" width="0.85546875" style="69"/>
    <col min="2561" max="2561" width="39.140625" style="69" customWidth="1"/>
    <col min="2562" max="2562" width="22.5703125" style="69" customWidth="1"/>
    <col min="2563" max="2563" width="12.7109375" style="69" bestFit="1" customWidth="1"/>
    <col min="2564" max="2564" width="14.42578125" style="69" customWidth="1"/>
    <col min="2565" max="2565" width="14" style="69" customWidth="1"/>
    <col min="2566" max="2566" width="21.5703125" style="69" customWidth="1"/>
    <col min="2567" max="2816" width="0.85546875" style="69"/>
    <col min="2817" max="2817" width="39.140625" style="69" customWidth="1"/>
    <col min="2818" max="2818" width="22.5703125" style="69" customWidth="1"/>
    <col min="2819" max="2819" width="12.7109375" style="69" bestFit="1" customWidth="1"/>
    <col min="2820" max="2820" width="14.42578125" style="69" customWidth="1"/>
    <col min="2821" max="2821" width="14" style="69" customWidth="1"/>
    <col min="2822" max="2822" width="21.5703125" style="69" customWidth="1"/>
    <col min="2823" max="3072" width="0.85546875" style="69"/>
    <col min="3073" max="3073" width="39.140625" style="69" customWidth="1"/>
    <col min="3074" max="3074" width="22.5703125" style="69" customWidth="1"/>
    <col min="3075" max="3075" width="12.7109375" style="69" bestFit="1" customWidth="1"/>
    <col min="3076" max="3076" width="14.42578125" style="69" customWidth="1"/>
    <col min="3077" max="3077" width="14" style="69" customWidth="1"/>
    <col min="3078" max="3078" width="21.5703125" style="69" customWidth="1"/>
    <col min="3079" max="3328" width="0.85546875" style="69"/>
    <col min="3329" max="3329" width="39.140625" style="69" customWidth="1"/>
    <col min="3330" max="3330" width="22.5703125" style="69" customWidth="1"/>
    <col min="3331" max="3331" width="12.7109375" style="69" bestFit="1" customWidth="1"/>
    <col min="3332" max="3332" width="14.42578125" style="69" customWidth="1"/>
    <col min="3333" max="3333" width="14" style="69" customWidth="1"/>
    <col min="3334" max="3334" width="21.5703125" style="69" customWidth="1"/>
    <col min="3335" max="3584" width="0.85546875" style="69"/>
    <col min="3585" max="3585" width="39.140625" style="69" customWidth="1"/>
    <col min="3586" max="3586" width="22.5703125" style="69" customWidth="1"/>
    <col min="3587" max="3587" width="12.7109375" style="69" bestFit="1" customWidth="1"/>
    <col min="3588" max="3588" width="14.42578125" style="69" customWidth="1"/>
    <col min="3589" max="3589" width="14" style="69" customWidth="1"/>
    <col min="3590" max="3590" width="21.5703125" style="69" customWidth="1"/>
    <col min="3591" max="3840" width="0.85546875" style="69"/>
    <col min="3841" max="3841" width="39.140625" style="69" customWidth="1"/>
    <col min="3842" max="3842" width="22.5703125" style="69" customWidth="1"/>
    <col min="3843" max="3843" width="12.7109375" style="69" bestFit="1" customWidth="1"/>
    <col min="3844" max="3844" width="14.42578125" style="69" customWidth="1"/>
    <col min="3845" max="3845" width="14" style="69" customWidth="1"/>
    <col min="3846" max="3846" width="21.5703125" style="69" customWidth="1"/>
    <col min="3847" max="4096" width="0.85546875" style="69"/>
    <col min="4097" max="4097" width="39.140625" style="69" customWidth="1"/>
    <col min="4098" max="4098" width="22.5703125" style="69" customWidth="1"/>
    <col min="4099" max="4099" width="12.7109375" style="69" bestFit="1" customWidth="1"/>
    <col min="4100" max="4100" width="14.42578125" style="69" customWidth="1"/>
    <col min="4101" max="4101" width="14" style="69" customWidth="1"/>
    <col min="4102" max="4102" width="21.5703125" style="69" customWidth="1"/>
    <col min="4103" max="4352" width="0.85546875" style="69"/>
    <col min="4353" max="4353" width="39.140625" style="69" customWidth="1"/>
    <col min="4354" max="4354" width="22.5703125" style="69" customWidth="1"/>
    <col min="4355" max="4355" width="12.7109375" style="69" bestFit="1" customWidth="1"/>
    <col min="4356" max="4356" width="14.42578125" style="69" customWidth="1"/>
    <col min="4357" max="4357" width="14" style="69" customWidth="1"/>
    <col min="4358" max="4358" width="21.5703125" style="69" customWidth="1"/>
    <col min="4359" max="4608" width="0.85546875" style="69"/>
    <col min="4609" max="4609" width="39.140625" style="69" customWidth="1"/>
    <col min="4610" max="4610" width="22.5703125" style="69" customWidth="1"/>
    <col min="4611" max="4611" width="12.7109375" style="69" bestFit="1" customWidth="1"/>
    <col min="4612" max="4612" width="14.42578125" style="69" customWidth="1"/>
    <col min="4613" max="4613" width="14" style="69" customWidth="1"/>
    <col min="4614" max="4614" width="21.5703125" style="69" customWidth="1"/>
    <col min="4615" max="4864" width="0.85546875" style="69"/>
    <col min="4865" max="4865" width="39.140625" style="69" customWidth="1"/>
    <col min="4866" max="4866" width="22.5703125" style="69" customWidth="1"/>
    <col min="4867" max="4867" width="12.7109375" style="69" bestFit="1" customWidth="1"/>
    <col min="4868" max="4868" width="14.42578125" style="69" customWidth="1"/>
    <col min="4869" max="4869" width="14" style="69" customWidth="1"/>
    <col min="4870" max="4870" width="21.5703125" style="69" customWidth="1"/>
    <col min="4871" max="5120" width="0.85546875" style="69"/>
    <col min="5121" max="5121" width="39.140625" style="69" customWidth="1"/>
    <col min="5122" max="5122" width="22.5703125" style="69" customWidth="1"/>
    <col min="5123" max="5123" width="12.7109375" style="69" bestFit="1" customWidth="1"/>
    <col min="5124" max="5124" width="14.42578125" style="69" customWidth="1"/>
    <col min="5125" max="5125" width="14" style="69" customWidth="1"/>
    <col min="5126" max="5126" width="21.5703125" style="69" customWidth="1"/>
    <col min="5127" max="5376" width="0.85546875" style="69"/>
    <col min="5377" max="5377" width="39.140625" style="69" customWidth="1"/>
    <col min="5378" max="5378" width="22.5703125" style="69" customWidth="1"/>
    <col min="5379" max="5379" width="12.7109375" style="69" bestFit="1" customWidth="1"/>
    <col min="5380" max="5380" width="14.42578125" style="69" customWidth="1"/>
    <col min="5381" max="5381" width="14" style="69" customWidth="1"/>
    <col min="5382" max="5382" width="21.5703125" style="69" customWidth="1"/>
    <col min="5383" max="5632" width="0.85546875" style="69"/>
    <col min="5633" max="5633" width="39.140625" style="69" customWidth="1"/>
    <col min="5634" max="5634" width="22.5703125" style="69" customWidth="1"/>
    <col min="5635" max="5635" width="12.7109375" style="69" bestFit="1" customWidth="1"/>
    <col min="5636" max="5636" width="14.42578125" style="69" customWidth="1"/>
    <col min="5637" max="5637" width="14" style="69" customWidth="1"/>
    <col min="5638" max="5638" width="21.5703125" style="69" customWidth="1"/>
    <col min="5639" max="5888" width="0.85546875" style="69"/>
    <col min="5889" max="5889" width="39.140625" style="69" customWidth="1"/>
    <col min="5890" max="5890" width="22.5703125" style="69" customWidth="1"/>
    <col min="5891" max="5891" width="12.7109375" style="69" bestFit="1" customWidth="1"/>
    <col min="5892" max="5892" width="14.42578125" style="69" customWidth="1"/>
    <col min="5893" max="5893" width="14" style="69" customWidth="1"/>
    <col min="5894" max="5894" width="21.5703125" style="69" customWidth="1"/>
    <col min="5895" max="6144" width="0.85546875" style="69"/>
    <col min="6145" max="6145" width="39.140625" style="69" customWidth="1"/>
    <col min="6146" max="6146" width="22.5703125" style="69" customWidth="1"/>
    <col min="6147" max="6147" width="12.7109375" style="69" bestFit="1" customWidth="1"/>
    <col min="6148" max="6148" width="14.42578125" style="69" customWidth="1"/>
    <col min="6149" max="6149" width="14" style="69" customWidth="1"/>
    <col min="6150" max="6150" width="21.5703125" style="69" customWidth="1"/>
    <col min="6151" max="6400" width="0.85546875" style="69"/>
    <col min="6401" max="6401" width="39.140625" style="69" customWidth="1"/>
    <col min="6402" max="6402" width="22.5703125" style="69" customWidth="1"/>
    <col min="6403" max="6403" width="12.7109375" style="69" bestFit="1" customWidth="1"/>
    <col min="6404" max="6404" width="14.42578125" style="69" customWidth="1"/>
    <col min="6405" max="6405" width="14" style="69" customWidth="1"/>
    <col min="6406" max="6406" width="21.5703125" style="69" customWidth="1"/>
    <col min="6407" max="6656" width="0.85546875" style="69"/>
    <col min="6657" max="6657" width="39.140625" style="69" customWidth="1"/>
    <col min="6658" max="6658" width="22.5703125" style="69" customWidth="1"/>
    <col min="6659" max="6659" width="12.7109375" style="69" bestFit="1" customWidth="1"/>
    <col min="6660" max="6660" width="14.42578125" style="69" customWidth="1"/>
    <col min="6661" max="6661" width="14" style="69" customWidth="1"/>
    <col min="6662" max="6662" width="21.5703125" style="69" customWidth="1"/>
    <col min="6663" max="6912" width="0.85546875" style="69"/>
    <col min="6913" max="6913" width="39.140625" style="69" customWidth="1"/>
    <col min="6914" max="6914" width="22.5703125" style="69" customWidth="1"/>
    <col min="6915" max="6915" width="12.7109375" style="69" bestFit="1" customWidth="1"/>
    <col min="6916" max="6916" width="14.42578125" style="69" customWidth="1"/>
    <col min="6917" max="6917" width="14" style="69" customWidth="1"/>
    <col min="6918" max="6918" width="21.5703125" style="69" customWidth="1"/>
    <col min="6919" max="7168" width="0.85546875" style="69"/>
    <col min="7169" max="7169" width="39.140625" style="69" customWidth="1"/>
    <col min="7170" max="7170" width="22.5703125" style="69" customWidth="1"/>
    <col min="7171" max="7171" width="12.7109375" style="69" bestFit="1" customWidth="1"/>
    <col min="7172" max="7172" width="14.42578125" style="69" customWidth="1"/>
    <col min="7173" max="7173" width="14" style="69" customWidth="1"/>
    <col min="7174" max="7174" width="21.5703125" style="69" customWidth="1"/>
    <col min="7175" max="7424" width="0.85546875" style="69"/>
    <col min="7425" max="7425" width="39.140625" style="69" customWidth="1"/>
    <col min="7426" max="7426" width="22.5703125" style="69" customWidth="1"/>
    <col min="7427" max="7427" width="12.7109375" style="69" bestFit="1" customWidth="1"/>
    <col min="7428" max="7428" width="14.42578125" style="69" customWidth="1"/>
    <col min="7429" max="7429" width="14" style="69" customWidth="1"/>
    <col min="7430" max="7430" width="21.5703125" style="69" customWidth="1"/>
    <col min="7431" max="7680" width="0.85546875" style="69"/>
    <col min="7681" max="7681" width="39.140625" style="69" customWidth="1"/>
    <col min="7682" max="7682" width="22.5703125" style="69" customWidth="1"/>
    <col min="7683" max="7683" width="12.7109375" style="69" bestFit="1" customWidth="1"/>
    <col min="7684" max="7684" width="14.42578125" style="69" customWidth="1"/>
    <col min="7685" max="7685" width="14" style="69" customWidth="1"/>
    <col min="7686" max="7686" width="21.5703125" style="69" customWidth="1"/>
    <col min="7687" max="7936" width="0.85546875" style="69"/>
    <col min="7937" max="7937" width="39.140625" style="69" customWidth="1"/>
    <col min="7938" max="7938" width="22.5703125" style="69" customWidth="1"/>
    <col min="7939" max="7939" width="12.7109375" style="69" bestFit="1" customWidth="1"/>
    <col min="7940" max="7940" width="14.42578125" style="69" customWidth="1"/>
    <col min="7941" max="7941" width="14" style="69" customWidth="1"/>
    <col min="7942" max="7942" width="21.5703125" style="69" customWidth="1"/>
    <col min="7943" max="8192" width="0.85546875" style="69"/>
    <col min="8193" max="8193" width="39.140625" style="69" customWidth="1"/>
    <col min="8194" max="8194" width="22.5703125" style="69" customWidth="1"/>
    <col min="8195" max="8195" width="12.7109375" style="69" bestFit="1" customWidth="1"/>
    <col min="8196" max="8196" width="14.42578125" style="69" customWidth="1"/>
    <col min="8197" max="8197" width="14" style="69" customWidth="1"/>
    <col min="8198" max="8198" width="21.5703125" style="69" customWidth="1"/>
    <col min="8199" max="8448" width="0.85546875" style="69"/>
    <col min="8449" max="8449" width="39.140625" style="69" customWidth="1"/>
    <col min="8450" max="8450" width="22.5703125" style="69" customWidth="1"/>
    <col min="8451" max="8451" width="12.7109375" style="69" bestFit="1" customWidth="1"/>
    <col min="8452" max="8452" width="14.42578125" style="69" customWidth="1"/>
    <col min="8453" max="8453" width="14" style="69" customWidth="1"/>
    <col min="8454" max="8454" width="21.5703125" style="69" customWidth="1"/>
    <col min="8455" max="8704" width="0.85546875" style="69"/>
    <col min="8705" max="8705" width="39.140625" style="69" customWidth="1"/>
    <col min="8706" max="8706" width="22.5703125" style="69" customWidth="1"/>
    <col min="8707" max="8707" width="12.7109375" style="69" bestFit="1" customWidth="1"/>
    <col min="8708" max="8708" width="14.42578125" style="69" customWidth="1"/>
    <col min="8709" max="8709" width="14" style="69" customWidth="1"/>
    <col min="8710" max="8710" width="21.5703125" style="69" customWidth="1"/>
    <col min="8711" max="8960" width="0.85546875" style="69"/>
    <col min="8961" max="8961" width="39.140625" style="69" customWidth="1"/>
    <col min="8962" max="8962" width="22.5703125" style="69" customWidth="1"/>
    <col min="8963" max="8963" width="12.7109375" style="69" bestFit="1" customWidth="1"/>
    <col min="8964" max="8964" width="14.42578125" style="69" customWidth="1"/>
    <col min="8965" max="8965" width="14" style="69" customWidth="1"/>
    <col min="8966" max="8966" width="21.5703125" style="69" customWidth="1"/>
    <col min="8967" max="9216" width="0.85546875" style="69"/>
    <col min="9217" max="9217" width="39.140625" style="69" customWidth="1"/>
    <col min="9218" max="9218" width="22.5703125" style="69" customWidth="1"/>
    <col min="9219" max="9219" width="12.7109375" style="69" bestFit="1" customWidth="1"/>
    <col min="9220" max="9220" width="14.42578125" style="69" customWidth="1"/>
    <col min="9221" max="9221" width="14" style="69" customWidth="1"/>
    <col min="9222" max="9222" width="21.5703125" style="69" customWidth="1"/>
    <col min="9223" max="9472" width="0.85546875" style="69"/>
    <col min="9473" max="9473" width="39.140625" style="69" customWidth="1"/>
    <col min="9474" max="9474" width="22.5703125" style="69" customWidth="1"/>
    <col min="9475" max="9475" width="12.7109375" style="69" bestFit="1" customWidth="1"/>
    <col min="9476" max="9476" width="14.42578125" style="69" customWidth="1"/>
    <col min="9477" max="9477" width="14" style="69" customWidth="1"/>
    <col min="9478" max="9478" width="21.5703125" style="69" customWidth="1"/>
    <col min="9479" max="9728" width="0.85546875" style="69"/>
    <col min="9729" max="9729" width="39.140625" style="69" customWidth="1"/>
    <col min="9730" max="9730" width="22.5703125" style="69" customWidth="1"/>
    <col min="9731" max="9731" width="12.7109375" style="69" bestFit="1" customWidth="1"/>
    <col min="9732" max="9732" width="14.42578125" style="69" customWidth="1"/>
    <col min="9733" max="9733" width="14" style="69" customWidth="1"/>
    <col min="9734" max="9734" width="21.5703125" style="69" customWidth="1"/>
    <col min="9735" max="9984" width="0.85546875" style="69"/>
    <col min="9985" max="9985" width="39.140625" style="69" customWidth="1"/>
    <col min="9986" max="9986" width="22.5703125" style="69" customWidth="1"/>
    <col min="9987" max="9987" width="12.7109375" style="69" bestFit="1" customWidth="1"/>
    <col min="9988" max="9988" width="14.42578125" style="69" customWidth="1"/>
    <col min="9989" max="9989" width="14" style="69" customWidth="1"/>
    <col min="9990" max="9990" width="21.5703125" style="69" customWidth="1"/>
    <col min="9991" max="10240" width="0.85546875" style="69"/>
    <col min="10241" max="10241" width="39.140625" style="69" customWidth="1"/>
    <col min="10242" max="10242" width="22.5703125" style="69" customWidth="1"/>
    <col min="10243" max="10243" width="12.7109375" style="69" bestFit="1" customWidth="1"/>
    <col min="10244" max="10244" width="14.42578125" style="69" customWidth="1"/>
    <col min="10245" max="10245" width="14" style="69" customWidth="1"/>
    <col min="10246" max="10246" width="21.5703125" style="69" customWidth="1"/>
    <col min="10247" max="10496" width="0.85546875" style="69"/>
    <col min="10497" max="10497" width="39.140625" style="69" customWidth="1"/>
    <col min="10498" max="10498" width="22.5703125" style="69" customWidth="1"/>
    <col min="10499" max="10499" width="12.7109375" style="69" bestFit="1" customWidth="1"/>
    <col min="10500" max="10500" width="14.42578125" style="69" customWidth="1"/>
    <col min="10501" max="10501" width="14" style="69" customWidth="1"/>
    <col min="10502" max="10502" width="21.5703125" style="69" customWidth="1"/>
    <col min="10503" max="10752" width="0.85546875" style="69"/>
    <col min="10753" max="10753" width="39.140625" style="69" customWidth="1"/>
    <col min="10754" max="10754" width="22.5703125" style="69" customWidth="1"/>
    <col min="10755" max="10755" width="12.7109375" style="69" bestFit="1" customWidth="1"/>
    <col min="10756" max="10756" width="14.42578125" style="69" customWidth="1"/>
    <col min="10757" max="10757" width="14" style="69" customWidth="1"/>
    <col min="10758" max="10758" width="21.5703125" style="69" customWidth="1"/>
    <col min="10759" max="11008" width="0.85546875" style="69"/>
    <col min="11009" max="11009" width="39.140625" style="69" customWidth="1"/>
    <col min="11010" max="11010" width="22.5703125" style="69" customWidth="1"/>
    <col min="11011" max="11011" width="12.7109375" style="69" bestFit="1" customWidth="1"/>
    <col min="11012" max="11012" width="14.42578125" style="69" customWidth="1"/>
    <col min="11013" max="11013" width="14" style="69" customWidth="1"/>
    <col min="11014" max="11014" width="21.5703125" style="69" customWidth="1"/>
    <col min="11015" max="11264" width="0.85546875" style="69"/>
    <col min="11265" max="11265" width="39.140625" style="69" customWidth="1"/>
    <col min="11266" max="11266" width="22.5703125" style="69" customWidth="1"/>
    <col min="11267" max="11267" width="12.7109375" style="69" bestFit="1" customWidth="1"/>
    <col min="11268" max="11268" width="14.42578125" style="69" customWidth="1"/>
    <col min="11269" max="11269" width="14" style="69" customWidth="1"/>
    <col min="11270" max="11270" width="21.5703125" style="69" customWidth="1"/>
    <col min="11271" max="11520" width="0.85546875" style="69"/>
    <col min="11521" max="11521" width="39.140625" style="69" customWidth="1"/>
    <col min="11522" max="11522" width="22.5703125" style="69" customWidth="1"/>
    <col min="11523" max="11523" width="12.7109375" style="69" bestFit="1" customWidth="1"/>
    <col min="11524" max="11524" width="14.42578125" style="69" customWidth="1"/>
    <col min="11525" max="11525" width="14" style="69" customWidth="1"/>
    <col min="11526" max="11526" width="21.5703125" style="69" customWidth="1"/>
    <col min="11527" max="11776" width="0.85546875" style="69"/>
    <col min="11777" max="11777" width="39.140625" style="69" customWidth="1"/>
    <col min="11778" max="11778" width="22.5703125" style="69" customWidth="1"/>
    <col min="11779" max="11779" width="12.7109375" style="69" bestFit="1" customWidth="1"/>
    <col min="11780" max="11780" width="14.42578125" style="69" customWidth="1"/>
    <col min="11781" max="11781" width="14" style="69" customWidth="1"/>
    <col min="11782" max="11782" width="21.5703125" style="69" customWidth="1"/>
    <col min="11783" max="12032" width="0.85546875" style="69"/>
    <col min="12033" max="12033" width="39.140625" style="69" customWidth="1"/>
    <col min="12034" max="12034" width="22.5703125" style="69" customWidth="1"/>
    <col min="12035" max="12035" width="12.7109375" style="69" bestFit="1" customWidth="1"/>
    <col min="12036" max="12036" width="14.42578125" style="69" customWidth="1"/>
    <col min="12037" max="12037" width="14" style="69" customWidth="1"/>
    <col min="12038" max="12038" width="21.5703125" style="69" customWidth="1"/>
    <col min="12039" max="12288" width="0.85546875" style="69"/>
    <col min="12289" max="12289" width="39.140625" style="69" customWidth="1"/>
    <col min="12290" max="12290" width="22.5703125" style="69" customWidth="1"/>
    <col min="12291" max="12291" width="12.7109375" style="69" bestFit="1" customWidth="1"/>
    <col min="12292" max="12292" width="14.42578125" style="69" customWidth="1"/>
    <col min="12293" max="12293" width="14" style="69" customWidth="1"/>
    <col min="12294" max="12294" width="21.5703125" style="69" customWidth="1"/>
    <col min="12295" max="12544" width="0.85546875" style="69"/>
    <col min="12545" max="12545" width="39.140625" style="69" customWidth="1"/>
    <col min="12546" max="12546" width="22.5703125" style="69" customWidth="1"/>
    <col min="12547" max="12547" width="12.7109375" style="69" bestFit="1" customWidth="1"/>
    <col min="12548" max="12548" width="14.42578125" style="69" customWidth="1"/>
    <col min="12549" max="12549" width="14" style="69" customWidth="1"/>
    <col min="12550" max="12550" width="21.5703125" style="69" customWidth="1"/>
    <col min="12551" max="12800" width="0.85546875" style="69"/>
    <col min="12801" max="12801" width="39.140625" style="69" customWidth="1"/>
    <col min="12802" max="12802" width="22.5703125" style="69" customWidth="1"/>
    <col min="12803" max="12803" width="12.7109375" style="69" bestFit="1" customWidth="1"/>
    <col min="12804" max="12804" width="14.42578125" style="69" customWidth="1"/>
    <col min="12805" max="12805" width="14" style="69" customWidth="1"/>
    <col min="12806" max="12806" width="21.5703125" style="69" customWidth="1"/>
    <col min="12807" max="13056" width="0.85546875" style="69"/>
    <col min="13057" max="13057" width="39.140625" style="69" customWidth="1"/>
    <col min="13058" max="13058" width="22.5703125" style="69" customWidth="1"/>
    <col min="13059" max="13059" width="12.7109375" style="69" bestFit="1" customWidth="1"/>
    <col min="13060" max="13060" width="14.42578125" style="69" customWidth="1"/>
    <col min="13061" max="13061" width="14" style="69" customWidth="1"/>
    <col min="13062" max="13062" width="21.5703125" style="69" customWidth="1"/>
    <col min="13063" max="13312" width="0.85546875" style="69"/>
    <col min="13313" max="13313" width="39.140625" style="69" customWidth="1"/>
    <col min="13314" max="13314" width="22.5703125" style="69" customWidth="1"/>
    <col min="13315" max="13315" width="12.7109375" style="69" bestFit="1" customWidth="1"/>
    <col min="13316" max="13316" width="14.42578125" style="69" customWidth="1"/>
    <col min="13317" max="13317" width="14" style="69" customWidth="1"/>
    <col min="13318" max="13318" width="21.5703125" style="69" customWidth="1"/>
    <col min="13319" max="13568" width="0.85546875" style="69"/>
    <col min="13569" max="13569" width="39.140625" style="69" customWidth="1"/>
    <col min="13570" max="13570" width="22.5703125" style="69" customWidth="1"/>
    <col min="13571" max="13571" width="12.7109375" style="69" bestFit="1" customWidth="1"/>
    <col min="13572" max="13572" width="14.42578125" style="69" customWidth="1"/>
    <col min="13573" max="13573" width="14" style="69" customWidth="1"/>
    <col min="13574" max="13574" width="21.5703125" style="69" customWidth="1"/>
    <col min="13575" max="13824" width="0.85546875" style="69"/>
    <col min="13825" max="13825" width="39.140625" style="69" customWidth="1"/>
    <col min="13826" max="13826" width="22.5703125" style="69" customWidth="1"/>
    <col min="13827" max="13827" width="12.7109375" style="69" bestFit="1" customWidth="1"/>
    <col min="13828" max="13828" width="14.42578125" style="69" customWidth="1"/>
    <col min="13829" max="13829" width="14" style="69" customWidth="1"/>
    <col min="13830" max="13830" width="21.5703125" style="69" customWidth="1"/>
    <col min="13831" max="14080" width="0.85546875" style="69"/>
    <col min="14081" max="14081" width="39.140625" style="69" customWidth="1"/>
    <col min="14082" max="14082" width="22.5703125" style="69" customWidth="1"/>
    <col min="14083" max="14083" width="12.7109375" style="69" bestFit="1" customWidth="1"/>
    <col min="14084" max="14084" width="14.42578125" style="69" customWidth="1"/>
    <col min="14085" max="14085" width="14" style="69" customWidth="1"/>
    <col min="14086" max="14086" width="21.5703125" style="69" customWidth="1"/>
    <col min="14087" max="14336" width="0.85546875" style="69"/>
    <col min="14337" max="14337" width="39.140625" style="69" customWidth="1"/>
    <col min="14338" max="14338" width="22.5703125" style="69" customWidth="1"/>
    <col min="14339" max="14339" width="12.7109375" style="69" bestFit="1" customWidth="1"/>
    <col min="14340" max="14340" width="14.42578125" style="69" customWidth="1"/>
    <col min="14341" max="14341" width="14" style="69" customWidth="1"/>
    <col min="14342" max="14342" width="21.5703125" style="69" customWidth="1"/>
    <col min="14343" max="14592" width="0.85546875" style="69"/>
    <col min="14593" max="14593" width="39.140625" style="69" customWidth="1"/>
    <col min="14594" max="14594" width="22.5703125" style="69" customWidth="1"/>
    <col min="14595" max="14595" width="12.7109375" style="69" bestFit="1" customWidth="1"/>
    <col min="14596" max="14596" width="14.42578125" style="69" customWidth="1"/>
    <col min="14597" max="14597" width="14" style="69" customWidth="1"/>
    <col min="14598" max="14598" width="21.5703125" style="69" customWidth="1"/>
    <col min="14599" max="14848" width="0.85546875" style="69"/>
    <col min="14849" max="14849" width="39.140625" style="69" customWidth="1"/>
    <col min="14850" max="14850" width="22.5703125" style="69" customWidth="1"/>
    <col min="14851" max="14851" width="12.7109375" style="69" bestFit="1" customWidth="1"/>
    <col min="14852" max="14852" width="14.42578125" style="69" customWidth="1"/>
    <col min="14853" max="14853" width="14" style="69" customWidth="1"/>
    <col min="14854" max="14854" width="21.5703125" style="69" customWidth="1"/>
    <col min="14855" max="15104" width="0.85546875" style="69"/>
    <col min="15105" max="15105" width="39.140625" style="69" customWidth="1"/>
    <col min="15106" max="15106" width="22.5703125" style="69" customWidth="1"/>
    <col min="15107" max="15107" width="12.7109375" style="69" bestFit="1" customWidth="1"/>
    <col min="15108" max="15108" width="14.42578125" style="69" customWidth="1"/>
    <col min="15109" max="15109" width="14" style="69" customWidth="1"/>
    <col min="15110" max="15110" width="21.5703125" style="69" customWidth="1"/>
    <col min="15111" max="15360" width="0.85546875" style="69"/>
    <col min="15361" max="15361" width="39.140625" style="69" customWidth="1"/>
    <col min="15362" max="15362" width="22.5703125" style="69" customWidth="1"/>
    <col min="15363" max="15363" width="12.7109375" style="69" bestFit="1" customWidth="1"/>
    <col min="15364" max="15364" width="14.42578125" style="69" customWidth="1"/>
    <col min="15365" max="15365" width="14" style="69" customWidth="1"/>
    <col min="15366" max="15366" width="21.5703125" style="69" customWidth="1"/>
    <col min="15367" max="15616" width="0.85546875" style="69"/>
    <col min="15617" max="15617" width="39.140625" style="69" customWidth="1"/>
    <col min="15618" max="15618" width="22.5703125" style="69" customWidth="1"/>
    <col min="15619" max="15619" width="12.7109375" style="69" bestFit="1" customWidth="1"/>
    <col min="15620" max="15620" width="14.42578125" style="69" customWidth="1"/>
    <col min="15621" max="15621" width="14" style="69" customWidth="1"/>
    <col min="15622" max="15622" width="21.5703125" style="69" customWidth="1"/>
    <col min="15623" max="15872" width="0.85546875" style="69"/>
    <col min="15873" max="15873" width="39.140625" style="69" customWidth="1"/>
    <col min="15874" max="15874" width="22.5703125" style="69" customWidth="1"/>
    <col min="15875" max="15875" width="12.7109375" style="69" bestFit="1" customWidth="1"/>
    <col min="15876" max="15876" width="14.42578125" style="69" customWidth="1"/>
    <col min="15877" max="15877" width="14" style="69" customWidth="1"/>
    <col min="15878" max="15878" width="21.5703125" style="69" customWidth="1"/>
    <col min="15879" max="16128" width="0.85546875" style="69"/>
    <col min="16129" max="16129" width="39.140625" style="69" customWidth="1"/>
    <col min="16130" max="16130" width="22.5703125" style="69" customWidth="1"/>
    <col min="16131" max="16131" width="12.7109375" style="69" bestFit="1" customWidth="1"/>
    <col min="16132" max="16132" width="14.42578125" style="69" customWidth="1"/>
    <col min="16133" max="16133" width="14" style="69" customWidth="1"/>
    <col min="16134" max="16134" width="21.5703125" style="69" customWidth="1"/>
    <col min="16135" max="16384" width="0.85546875" style="69"/>
  </cols>
  <sheetData>
    <row r="1" spans="1:20" s="132" customFormat="1" ht="50.25" customHeight="1">
      <c r="A1" s="387" t="s">
        <v>521</v>
      </c>
      <c r="B1" s="387"/>
      <c r="C1" s="387"/>
      <c r="D1" s="387"/>
      <c r="E1" s="3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s="132" customFormat="1" ht="48" customHeight="1">
      <c r="A2" s="387" t="s">
        <v>522</v>
      </c>
      <c r="B2" s="387"/>
      <c r="C2" s="387"/>
      <c r="D2" s="387"/>
      <c r="E2" s="3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>
      <c r="A3" s="123"/>
      <c r="B3" s="123"/>
      <c r="C3" s="123"/>
      <c r="D3" s="123"/>
      <c r="E3" s="123"/>
    </row>
    <row r="4" spans="1:20" ht="15.6" customHeight="1">
      <c r="A4" s="412" t="s">
        <v>18</v>
      </c>
      <c r="B4" s="424" t="s">
        <v>352</v>
      </c>
      <c r="C4" s="398" t="s">
        <v>353</v>
      </c>
      <c r="D4" s="398"/>
      <c r="E4" s="398"/>
    </row>
    <row r="5" spans="1:20">
      <c r="A5" s="412"/>
      <c r="B5" s="424"/>
      <c r="C5" s="70" t="s">
        <v>648</v>
      </c>
      <c r="D5" s="70" t="s">
        <v>681</v>
      </c>
      <c r="E5" s="70" t="s">
        <v>694</v>
      </c>
    </row>
    <row r="6" spans="1:20" ht="10.15" customHeight="1">
      <c r="A6" s="412"/>
      <c r="B6" s="424"/>
      <c r="C6" s="399" t="s">
        <v>355</v>
      </c>
      <c r="D6" s="399" t="s">
        <v>356</v>
      </c>
      <c r="E6" s="399" t="s">
        <v>357</v>
      </c>
    </row>
    <row r="7" spans="1:20" ht="32.25" customHeight="1">
      <c r="A7" s="412"/>
      <c r="B7" s="424"/>
      <c r="C7" s="399"/>
      <c r="D7" s="399"/>
      <c r="E7" s="399"/>
    </row>
    <row r="8" spans="1:20">
      <c r="A8" s="71">
        <v>1</v>
      </c>
      <c r="B8" s="71">
        <v>2</v>
      </c>
      <c r="C8" s="72" t="s">
        <v>214</v>
      </c>
      <c r="D8" s="155" t="s">
        <v>215</v>
      </c>
      <c r="E8" s="155" t="s">
        <v>217</v>
      </c>
    </row>
    <row r="9" spans="1:20" ht="63.75">
      <c r="A9" s="77" t="s">
        <v>523</v>
      </c>
      <c r="B9" s="148" t="s">
        <v>359</v>
      </c>
      <c r="C9" s="74"/>
      <c r="D9" s="74"/>
      <c r="E9" s="74"/>
    </row>
    <row r="10" spans="1:20" ht="38.25">
      <c r="A10" s="77" t="s">
        <v>524</v>
      </c>
      <c r="B10" s="148" t="s">
        <v>361</v>
      </c>
      <c r="C10" s="74"/>
      <c r="D10" s="74"/>
      <c r="E10" s="74"/>
    </row>
    <row r="11" spans="1:20" ht="25.5">
      <c r="A11" s="101" t="s">
        <v>525</v>
      </c>
      <c r="B11" s="148" t="s">
        <v>363</v>
      </c>
      <c r="C11" s="74">
        <f>C13+C14+C15+C16+C17+C19+C20+C21+C22+C23+C26+C27</f>
        <v>18839825.210000001</v>
      </c>
      <c r="D11" s="74">
        <f>D13+D14+D15+D16+D17+D19+D20+D21+D22+D23+D26+D27</f>
        <v>19443793.25</v>
      </c>
      <c r="E11" s="74">
        <f>E13+E14+E15+E16+E17+E19+E20+E21+E22+E23+E26+E27</f>
        <v>19443793.25</v>
      </c>
    </row>
    <row r="12" spans="1:20" ht="38.25">
      <c r="A12" s="77" t="s">
        <v>54</v>
      </c>
      <c r="B12" s="449" t="s">
        <v>526</v>
      </c>
      <c r="C12" s="74"/>
      <c r="D12" s="74"/>
      <c r="E12" s="74"/>
    </row>
    <row r="13" spans="1:20" ht="13.15" customHeight="1">
      <c r="A13" s="156" t="s">
        <v>527</v>
      </c>
      <c r="B13" s="450"/>
      <c r="C13" s="74">
        <f>'раздел 3 (221)'!L10</f>
        <v>57780</v>
      </c>
      <c r="D13" s="74">
        <f>'раздел 3 (221)'!M10</f>
        <v>55800</v>
      </c>
      <c r="E13" s="74">
        <f>'раздел 3 (221)'!N10</f>
        <v>55800</v>
      </c>
      <c r="F13" s="129">
        <f>'раздел 1 и 2'!G93-'раздел 3 (221-340)'!C13</f>
        <v>0</v>
      </c>
    </row>
    <row r="14" spans="1:20" ht="15" customHeight="1">
      <c r="A14" s="156" t="s">
        <v>528</v>
      </c>
      <c r="B14" s="148" t="s">
        <v>529</v>
      </c>
      <c r="C14" s="74">
        <v>0</v>
      </c>
      <c r="D14" s="74">
        <v>0</v>
      </c>
      <c r="E14" s="74">
        <v>0</v>
      </c>
    </row>
    <row r="15" spans="1:20" ht="12.75" customHeight="1">
      <c r="A15" s="156" t="s">
        <v>530</v>
      </c>
      <c r="B15" s="148" t="s">
        <v>531</v>
      </c>
      <c r="C15" s="74">
        <f>'раздел 3 (223)'!I17</f>
        <v>3099609.5</v>
      </c>
      <c r="D15" s="74">
        <f>'раздел 3 (223)'!J17</f>
        <v>2925000</v>
      </c>
      <c r="E15" s="74">
        <f>'раздел 3 (223)'!K17</f>
        <v>2925000</v>
      </c>
      <c r="F15" s="129">
        <f>'раздел 1 и 2'!G95+'раздел 1 и 2'!G102-'раздел 3 (221-340)'!C15</f>
        <v>0</v>
      </c>
    </row>
    <row r="16" spans="1:20" ht="12.75" customHeight="1">
      <c r="A16" s="156" t="s">
        <v>532</v>
      </c>
      <c r="B16" s="148" t="s">
        <v>533</v>
      </c>
      <c r="C16" s="221">
        <v>0</v>
      </c>
      <c r="D16" s="221">
        <v>0</v>
      </c>
      <c r="E16" s="221">
        <v>0</v>
      </c>
    </row>
    <row r="17" spans="1:6" ht="12.75" customHeight="1">
      <c r="A17" s="156" t="s">
        <v>534</v>
      </c>
      <c r="B17" s="148" t="s">
        <v>535</v>
      </c>
      <c r="C17" s="74">
        <f>'раздел 3 (225)'!I19-'раздел 3 (225)'!I17*0</f>
        <v>1187908.78</v>
      </c>
      <c r="D17" s="74">
        <f>'раздел 3 (225)'!J19-'раздел 3 (225)'!J17</f>
        <v>1165376.44</v>
      </c>
      <c r="E17" s="74">
        <f>'раздел 3 (225)'!K19-'раздел 3 (225)'!K17</f>
        <v>1165376.44</v>
      </c>
      <c r="F17" s="129">
        <f>'раздел 1 и 2'!G96-'раздел 3 (221-340)'!C17</f>
        <v>0</v>
      </c>
    </row>
    <row r="18" spans="1:6" ht="12.75" customHeight="1">
      <c r="A18" s="156" t="s">
        <v>662</v>
      </c>
      <c r="B18" s="148" t="s">
        <v>537</v>
      </c>
      <c r="C18" s="74">
        <v>0</v>
      </c>
      <c r="D18" s="74">
        <v>0</v>
      </c>
      <c r="E18" s="74">
        <v>0</v>
      </c>
      <c r="F18" s="129"/>
    </row>
    <row r="19" spans="1:6" ht="76.5">
      <c r="A19" s="230" t="s">
        <v>536</v>
      </c>
      <c r="B19" s="148" t="s">
        <v>661</v>
      </c>
      <c r="C19" s="74">
        <f>'раздел 3 (226)'!I21</f>
        <v>8633433.9000000004</v>
      </c>
      <c r="D19" s="74">
        <f>'раздел 3 (226)'!J21</f>
        <v>9145358.6799999997</v>
      </c>
      <c r="E19" s="74">
        <f>'раздел 3 (226)'!K21</f>
        <v>9145358.6799999997</v>
      </c>
      <c r="F19" s="129">
        <f>'раздел 1 и 2'!G97-'раздел 3 (221-340)'!C19</f>
        <v>0</v>
      </c>
    </row>
    <row r="20" spans="1:6" ht="64.5" customHeight="1">
      <c r="A20" s="77" t="s">
        <v>722</v>
      </c>
      <c r="B20" s="148" t="s">
        <v>539</v>
      </c>
      <c r="C20" s="74">
        <f>'227'!K16</f>
        <v>3000</v>
      </c>
      <c r="D20" s="74">
        <f>'раздел 3 (226)'!J21-'раздел 3 (221-340)'!D19</f>
        <v>0</v>
      </c>
      <c r="E20" s="74">
        <f>'раздел 3 (226)'!K21-'раздел 3 (221-340)'!E19</f>
        <v>0</v>
      </c>
      <c r="F20" s="129">
        <f>'раздел 1 и 2'!G98-'раздел 3 (221-340)'!C20</f>
        <v>0</v>
      </c>
    </row>
    <row r="21" spans="1:6" ht="12.75" customHeight="1">
      <c r="A21" s="156" t="s">
        <v>538</v>
      </c>
      <c r="B21" s="148" t="s">
        <v>541</v>
      </c>
      <c r="C21" s="221">
        <v>113281</v>
      </c>
      <c r="D21" s="221">
        <v>106765</v>
      </c>
      <c r="E21" s="221">
        <v>106765</v>
      </c>
      <c r="F21" s="129">
        <f>'раздел 1 и 2'!G99-'раздел 3 (221-340)'!C21</f>
        <v>0</v>
      </c>
    </row>
    <row r="22" spans="1:6" s="99" customFormat="1" ht="15.6" customHeight="1">
      <c r="A22" s="157" t="s">
        <v>540</v>
      </c>
      <c r="B22" s="158" t="s">
        <v>365</v>
      </c>
      <c r="C22" s="221">
        <v>311256.12000000011</v>
      </c>
      <c r="D22" s="221">
        <v>557677.20000000019</v>
      </c>
      <c r="E22" s="221">
        <v>557677.20000000019</v>
      </c>
      <c r="F22" s="160">
        <f>'раздел 1 и 2'!G100-'раздел 3 (221-340)'!C23-'раздел 3 (221-340)'!C22</f>
        <v>0</v>
      </c>
    </row>
    <row r="23" spans="1:6" s="99" customFormat="1" ht="15.6" customHeight="1">
      <c r="A23" s="157" t="s">
        <v>542</v>
      </c>
      <c r="B23" s="158" t="s">
        <v>365</v>
      </c>
      <c r="C23" s="221">
        <v>5433555.9100000001</v>
      </c>
      <c r="D23" s="221">
        <v>5487815.9299999997</v>
      </c>
      <c r="E23" s="221">
        <v>5487815.9299999997</v>
      </c>
    </row>
    <row r="24" spans="1:6" s="99" customFormat="1" ht="15.6" customHeight="1">
      <c r="A24" s="157" t="s">
        <v>543</v>
      </c>
      <c r="B24" s="158" t="s">
        <v>544</v>
      </c>
      <c r="C24" s="74">
        <f>'раздел 3 (225)'!I17+'раздел 3 (226)'!I18</f>
        <v>0</v>
      </c>
      <c r="D24" s="159">
        <f>'раздел 3 (225)'!J17+'раздел 3 (226)'!J18</f>
        <v>0</v>
      </c>
      <c r="E24" s="159">
        <f>'раздел 3 (225)'!K17+'раздел 3 (226)'!K18</f>
        <v>0</v>
      </c>
      <c r="F24" s="160">
        <f>'раздел 1 и 2'!G90-'раздел 3 (221-340)'!C24</f>
        <v>0</v>
      </c>
    </row>
    <row r="25" spans="1:6" ht="15.6" customHeight="1">
      <c r="A25" s="156" t="s">
        <v>545</v>
      </c>
      <c r="B25" s="148" t="s">
        <v>546</v>
      </c>
      <c r="C25" s="221">
        <v>0</v>
      </c>
      <c r="D25" s="221">
        <v>0</v>
      </c>
      <c r="E25" s="221">
        <v>0</v>
      </c>
      <c r="F25" s="129">
        <f>'раздел 1 и 2'!G47-'раздел 3 (221-340)'!G90-'раздел 3 (221-340)'!C25</f>
        <v>0</v>
      </c>
    </row>
    <row r="26" spans="1:6" ht="41.45" customHeight="1">
      <c r="A26" s="156" t="s">
        <v>547</v>
      </c>
      <c r="B26" s="148" t="s">
        <v>381</v>
      </c>
      <c r="C26" s="74">
        <v>0</v>
      </c>
      <c r="D26" s="74">
        <f>C26</f>
        <v>0</v>
      </c>
      <c r="E26" s="74">
        <f>D26</f>
        <v>0</v>
      </c>
    </row>
    <row r="27" spans="1:6" ht="27" customHeight="1">
      <c r="A27" s="156" t="s">
        <v>548</v>
      </c>
      <c r="B27" s="148" t="s">
        <v>383</v>
      </c>
      <c r="C27" s="74">
        <v>0</v>
      </c>
      <c r="D27" s="74">
        <f>C27</f>
        <v>0</v>
      </c>
      <c r="E27" s="74">
        <f>D27</f>
        <v>0</v>
      </c>
    </row>
    <row r="28" spans="1:6" ht="28.15" customHeight="1">
      <c r="A28" s="161" t="s">
        <v>549</v>
      </c>
      <c r="B28" s="148" t="s">
        <v>385</v>
      </c>
      <c r="C28" s="74">
        <f>C9-C10+C11-C26+C27</f>
        <v>18839825.210000001</v>
      </c>
      <c r="D28" s="74">
        <f>D9-D10+D11-D26+D27</f>
        <v>19443793.25</v>
      </c>
      <c r="E28" s="74">
        <f>E9-E10+E11-E26+E27</f>
        <v>19443793.25</v>
      </c>
      <c r="F28" s="129">
        <f>'раздел 1 и 2'!G88</f>
        <v>18839825.210000001</v>
      </c>
    </row>
    <row r="29" spans="1:6" ht="10.5" customHeight="1">
      <c r="A29" s="115"/>
      <c r="B29" s="152"/>
      <c r="C29" s="152"/>
      <c r="D29" s="162"/>
      <c r="E29" s="162"/>
      <c r="F29" s="129">
        <f>C28-F28</f>
        <v>0</v>
      </c>
    </row>
    <row r="30" spans="1:6">
      <c r="D30" s="129">
        <f>'раздел 1 и 2'!I88-D28</f>
        <v>0</v>
      </c>
      <c r="E30" s="129">
        <f>'раздел 1 и 2'!K88-E28</f>
        <v>0</v>
      </c>
    </row>
  </sheetData>
  <customSheetViews>
    <customSheetView guid="{05E486C0-6DBD-49B1-AF6A-BC8DF6FA107F}" scale="85" showPageBreaks="1" printArea="1" view="pageBreakPreview" topLeftCell="A16">
      <selection activeCell="E16" sqref="E16"/>
      <pageMargins left="0.59055118110236227" right="0.51181102362204722" top="1.1811023622047245" bottom="0.39370078740157483" header="0.19685039370078741" footer="0.19685039370078741"/>
      <printOptions horizontalCentered="1"/>
      <pageSetup paperSize="9" scale="99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1560E1D9-2BAE-4CE5-89DB-061432386600}" scale="85" showPageBreaks="1" printArea="1" view="pageBreakPreview" topLeftCell="A16">
      <selection activeCell="E16" sqref="E16"/>
      <pageMargins left="0.59055118110236227" right="0.51181102362204722" top="1.1811023622047245" bottom="0.39370078740157483" header="0.19685039370078741" footer="0.19685039370078741"/>
      <printOptions horizontalCentered="1"/>
      <pageSetup paperSize="9" scale="99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9">
    <mergeCell ref="B12:B13"/>
    <mergeCell ref="A1:E1"/>
    <mergeCell ref="A2:E2"/>
    <mergeCell ref="A4:A7"/>
    <mergeCell ref="B4:B7"/>
    <mergeCell ref="C4:E4"/>
    <mergeCell ref="C6:C7"/>
    <mergeCell ref="D6:D7"/>
    <mergeCell ref="E6:E7"/>
  </mergeCells>
  <printOptions horizontalCentered="1"/>
  <pageMargins left="0.59055118110236227" right="0.51181102362204722" top="1.1811023622047245" bottom="0.39370078740157483" header="0.19685039370078741" footer="0.19685039370078741"/>
  <pageSetup paperSize="9" scale="99" firstPageNumber="25" orientation="landscape" useFirstPageNumber="1" r:id="rId3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раздел 1 и 2</vt:lpstr>
      <vt:lpstr>раздел 3 доходы</vt:lpstr>
      <vt:lpstr>раздел 3 (211-213 бюджет)</vt:lpstr>
      <vt:lpstr>раздел 3 (211-213 педагоги)</vt:lpstr>
      <vt:lpstr>раздел 3 (211-213 АУП</vt:lpstr>
      <vt:lpstr>раздел 3 (командировки педагог)</vt:lpstr>
      <vt:lpstr>раздел 3 (командировки АУП)</vt:lpstr>
      <vt:lpstr>раздел 3 (266)</vt:lpstr>
      <vt:lpstr>раздел 3 (221-340)</vt:lpstr>
      <vt:lpstr>раздел 3 (221)</vt:lpstr>
      <vt:lpstr>раздел 3 (222)</vt:lpstr>
      <vt:lpstr>раздел 3 (223)</vt:lpstr>
      <vt:lpstr>224</vt:lpstr>
      <vt:lpstr>раздел 3 (225)</vt:lpstr>
      <vt:lpstr>раздел 3 (226)</vt:lpstr>
      <vt:lpstr>226 повышение квалификации</vt:lpstr>
      <vt:lpstr>227</vt:lpstr>
      <vt:lpstr>раздел 3 (290)</vt:lpstr>
      <vt:lpstr>раздел 3 (262)</vt:lpstr>
      <vt:lpstr>'раздел 3 доходы'!Заголовки_для_печати</vt:lpstr>
      <vt:lpstr>'раздел 1 и 2'!Область_печати</vt:lpstr>
      <vt:lpstr>'раздел 3 (211-213 АУП'!Область_печати</vt:lpstr>
      <vt:lpstr>'раздел 3 (211-213 бюджет)'!Область_печати</vt:lpstr>
      <vt:lpstr>'раздел 3 (211-213 педагоги)'!Область_печати</vt:lpstr>
      <vt:lpstr>'раздел 3 (221)'!Область_печати</vt:lpstr>
      <vt:lpstr>'раздел 3 (221-340)'!Область_печати</vt:lpstr>
      <vt:lpstr>'раздел 3 (222)'!Область_печати</vt:lpstr>
      <vt:lpstr>'раздел 3 (223)'!Область_печати</vt:lpstr>
      <vt:lpstr>'раздел 3 (225)'!Область_печати</vt:lpstr>
      <vt:lpstr>'раздел 3 (226)'!Область_печати</vt:lpstr>
      <vt:lpstr>'раздел 3 (266)'!Область_печати</vt:lpstr>
      <vt:lpstr>'раздел 3 (290)'!Область_печати</vt:lpstr>
      <vt:lpstr>'раздел 3 (командировки АУП)'!Область_печати</vt:lpstr>
      <vt:lpstr>'раздел 3 (командировки педагог)'!Область_печати</vt:lpstr>
      <vt:lpstr>'раздел 3 доходы'!Область_печати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Мусина Дарья Григорьевна</dc:creator>
  <cp:lastModifiedBy>Сосимович</cp:lastModifiedBy>
  <cp:lastPrinted>2025-05-12T10:35:20Z</cp:lastPrinted>
  <dcterms:created xsi:type="dcterms:W3CDTF">2021-11-12T03:59:44Z</dcterms:created>
  <dcterms:modified xsi:type="dcterms:W3CDTF">2025-06-10T09:57:05Z</dcterms:modified>
</cp:coreProperties>
</file>